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s1.tspspb.local\Объекты\67_ПС229_КЛ6кв и рек. РУ 6кВ\7_Сметная документация\Инвестпрограмма_ССПИ\Сметы СМР\Сметы на 10 млн\"/>
    </mc:Choice>
  </mc:AlternateContent>
  <bookViews>
    <workbookView xWindow="0" yWindow="0" windowWidth="28800" windowHeight="12030" tabRatio="799" activeTab="1"/>
  </bookViews>
  <sheets>
    <sheet name="ПЗ" sheetId="11" r:id="rId1"/>
    <sheet name="ССРСС 2025" sheetId="14" r:id="rId2"/>
    <sheet name="02-01-07" sheetId="79" state="hidden" r:id="rId3"/>
    <sheet name="02-01-08" sheetId="80" state="hidden" r:id="rId4"/>
    <sheet name="02-01-09" sheetId="81" state="hidden" r:id="rId5"/>
    <sheet name="02-01-10" sheetId="82" state="hidden" r:id="rId6"/>
    <sheet name="ЛС-02-01" sheetId="163" r:id="rId7"/>
    <sheet name="АТХ СО" sheetId="59" r:id="rId8"/>
    <sheet name="ОВК СО" sheetId="74" state="hidden" r:id="rId9"/>
    <sheet name="ОВК СМ" sheetId="75" state="hidden" r:id="rId10"/>
    <sheet name="РЗА СО" sheetId="111" state="hidden" r:id="rId11"/>
    <sheet name="РЗА СМ" sheetId="71" state="hidden" r:id="rId12"/>
    <sheet name="02-07 ТЦ" sheetId="123" state="hidden" r:id="rId13"/>
    <sheet name="02-07 БЦ " sheetId="124" state="hidden" r:id="rId14"/>
    <sheet name="КХ СО" sheetId="128" state="hidden" r:id="rId15"/>
    <sheet name="КХ СМ" sheetId="126" state="hidden" r:id="rId16"/>
    <sheet name="07-01 ТЦ" sheetId="129" state="hidden" r:id="rId17"/>
    <sheet name="07-01 БЦ" sheetId="130" state="hidden" r:id="rId18"/>
    <sheet name="09-05 ТЦ" sheetId="133" state="hidden" r:id="rId19"/>
    <sheet name="09-05 БЦ" sheetId="134" state="hidden" r:id="rId20"/>
    <sheet name="09-07 ТЦ" sheetId="136" state="hidden" r:id="rId21"/>
    <sheet name="09-07 БЦ" sheetId="137" state="hidden" r:id="rId22"/>
  </sheets>
  <externalReferences>
    <externalReference r:id="rId23"/>
    <externalReference r:id="rId24"/>
  </externalReferences>
  <definedNames>
    <definedName name="ABCPL" localSheetId="13">[1]банк!$C$3:$C$5</definedName>
    <definedName name="ABCPL" localSheetId="12">[1]банк!$C$3:$C$5</definedName>
    <definedName name="ABCPL" localSheetId="17">[1]банк!$C$3:$C$5</definedName>
    <definedName name="ABCPL" localSheetId="16">[1]банк!$C$3:$C$5</definedName>
    <definedName name="ABCPL" localSheetId="19">[1]банк!$C$3:$C$5</definedName>
    <definedName name="ABCPL" localSheetId="18">[1]банк!$C$3:$C$5</definedName>
    <definedName name="ABCPL" localSheetId="21">[1]банк!$C$3:$C$5</definedName>
    <definedName name="ABCPL" localSheetId="20">[1]банк!$C$3:$C$5</definedName>
    <definedName name="ABCPL">#REF!</definedName>
    <definedName name="BOVXQ" localSheetId="13">[1]банк!$D$3:$D$13</definedName>
    <definedName name="BOVXQ" localSheetId="12">[1]банк!$D$3:$D$13</definedName>
    <definedName name="BOVXQ" localSheetId="17">[1]банк!$D$3:$D$13</definedName>
    <definedName name="BOVXQ" localSheetId="16">[1]банк!$D$3:$D$13</definedName>
    <definedName name="BOVXQ" localSheetId="19">[1]банк!$D$3:$D$13</definedName>
    <definedName name="BOVXQ" localSheetId="18">[1]банк!$D$3:$D$13</definedName>
    <definedName name="BOVXQ" localSheetId="21">[1]банк!$D$3:$D$13</definedName>
    <definedName name="BOVXQ" localSheetId="20">[1]банк!$D$3:$D$13</definedName>
    <definedName name="BOVXQ">#REF!</definedName>
    <definedName name="DJQYH">#REF!</definedName>
    <definedName name="ECOGG" localSheetId="13">[1]банк!$C$3:$C$16</definedName>
    <definedName name="ECOGG" localSheetId="12">[1]банк!$C$3:$C$16</definedName>
    <definedName name="ECOGG" localSheetId="17">[1]банк!$C$3:$C$16</definedName>
    <definedName name="ECOGG" localSheetId="16">[1]банк!$C$3:$C$16</definedName>
    <definedName name="ECOGG" localSheetId="19">[1]банк!$C$3:$C$16</definedName>
    <definedName name="ECOGG" localSheetId="18">[1]банк!$C$3:$C$16</definedName>
    <definedName name="ECOGG" localSheetId="21">[1]банк!$C$3:$C$16</definedName>
    <definedName name="ECOGG" localSheetId="20">[1]банк!$C$3:$C$16</definedName>
    <definedName name="ECOGG">#REF!</definedName>
    <definedName name="FMBUA" localSheetId="13">[1]банк!$A$3:$A$18</definedName>
    <definedName name="FMBUA" localSheetId="12">[1]банк!$A$3:$A$18</definedName>
    <definedName name="FMBUA" localSheetId="17">[1]банк!$A$3:$A$18</definedName>
    <definedName name="FMBUA" localSheetId="16">[1]банк!$A$3:$A$18</definedName>
    <definedName name="FMBUA" localSheetId="19">[1]банк!$A$3:$A$18</definedName>
    <definedName name="FMBUA" localSheetId="18">[1]банк!$A$3:$A$18</definedName>
    <definedName name="FMBUA" localSheetId="21">[1]банк!$A$3:$A$18</definedName>
    <definedName name="FMBUA" localSheetId="20">[1]банк!$A$3:$A$18</definedName>
    <definedName name="FMBUA">#REF!</definedName>
    <definedName name="MOEEP" localSheetId="13">[1]ИД!$G$3:$G$4</definedName>
    <definedName name="MOEEP" localSheetId="12">[1]ИД!$G$3:$G$4</definedName>
    <definedName name="MOEEP" localSheetId="17">[1]ИД!$G$3:$G$4</definedName>
    <definedName name="MOEEP" localSheetId="16">[1]ИД!$G$3:$G$4</definedName>
    <definedName name="MOEEP" localSheetId="19">[1]ИД!$G$3:$G$4</definedName>
    <definedName name="MOEEP" localSheetId="18">[1]ИД!$G$3:$G$4</definedName>
    <definedName name="MOEEP" localSheetId="21">[1]ИД!$G$3:$G$4</definedName>
    <definedName name="MOEEP" localSheetId="20">[1]ИД!$G$3:$G$4</definedName>
    <definedName name="MOEEP">#REF!</definedName>
    <definedName name="Print_Area" localSheetId="2">'02-01-07'!A:N</definedName>
    <definedName name="Print_Area" localSheetId="3">'02-01-08'!A:N</definedName>
    <definedName name="Print_Area" localSheetId="4">'02-01-09'!A:N</definedName>
    <definedName name="Print_Area" localSheetId="5">'02-01-10'!A:N</definedName>
    <definedName name="Print_Titles" localSheetId="2">'02-01-07'!30:30</definedName>
    <definedName name="Print_Titles" localSheetId="3">'02-01-08'!30:30</definedName>
    <definedName name="Print_Titles" localSheetId="4">'02-01-09'!30:30</definedName>
    <definedName name="Print_Titles" localSheetId="5">'02-01-10'!30:30</definedName>
    <definedName name="RMRSK">#REF!</definedName>
    <definedName name="ROBBR" localSheetId="13">[1]банк!$C$3:$C$4</definedName>
    <definedName name="ROBBR" localSheetId="12">[1]банк!$C$3:$C$4</definedName>
    <definedName name="ROBBR" localSheetId="17">[1]банк!$C$3:$C$4</definedName>
    <definedName name="ROBBR" localSheetId="16">[1]банк!$C$3:$C$4</definedName>
    <definedName name="ROBBR" localSheetId="19">[1]банк!$C$3:$C$4</definedName>
    <definedName name="ROBBR" localSheetId="18">[1]банк!$C$3:$C$4</definedName>
    <definedName name="ROBBR" localSheetId="21">[1]банк!$C$3:$C$4</definedName>
    <definedName name="ROBBR" localSheetId="20">[1]банк!$C$3:$C$4</definedName>
    <definedName name="ROBBR">#REF!</definedName>
    <definedName name="SAKYQ">[2]банк!$B$41:$B$42</definedName>
    <definedName name="WDACO" localSheetId="13">[1]банк!$C$3:$C$13</definedName>
    <definedName name="WDACO" localSheetId="12">[1]банк!$C$3:$C$13</definedName>
    <definedName name="WDACO" localSheetId="17">[1]банк!$C$3:$C$13</definedName>
    <definedName name="WDACO" localSheetId="16">[1]банк!$C$3:$C$13</definedName>
    <definedName name="WDACO" localSheetId="19">[1]банк!$C$3:$C$13</definedName>
    <definedName name="WDACO" localSheetId="18">[1]банк!$C$3:$C$13</definedName>
    <definedName name="WDACO" localSheetId="21">[1]банк!$C$3:$C$13</definedName>
    <definedName name="WDACO" localSheetId="20">[1]банк!$C$3:$C$13</definedName>
    <definedName name="WDACO">#REF!</definedName>
    <definedName name="_xlnm.Print_Titles" localSheetId="13">'02-07 БЦ '!$25:$25</definedName>
    <definedName name="_xlnm.Print_Titles" localSheetId="12">'02-07 ТЦ'!$25:$25</definedName>
    <definedName name="_xlnm.Print_Titles" localSheetId="17">'07-01 БЦ'!$25:$25</definedName>
    <definedName name="_xlnm.Print_Titles" localSheetId="16">'07-01 ТЦ'!$25:$25</definedName>
    <definedName name="_xlnm.Print_Titles" localSheetId="19">'09-05 БЦ'!$25:$25</definedName>
    <definedName name="_xlnm.Print_Titles" localSheetId="18">'09-05 ТЦ'!$25:$25</definedName>
    <definedName name="_xlnm.Print_Titles" localSheetId="21">'09-07 БЦ'!$25:$25</definedName>
    <definedName name="_xlnm.Print_Titles" localSheetId="20">'09-07 ТЦ'!$25:$25</definedName>
    <definedName name="_xlnm.Print_Titles" localSheetId="7">'АТХ СО'!$7:$7</definedName>
    <definedName name="_xlnm.Print_Titles" localSheetId="15">'КХ СМ'!$7:$7</definedName>
    <definedName name="_xlnm.Print_Titles" localSheetId="14">'КХ СО'!$7:$7</definedName>
    <definedName name="_xlnm.Print_Titles" localSheetId="6">'ЛС-02-01'!$38:$38</definedName>
    <definedName name="_xlnm.Print_Titles" localSheetId="9">'ОВК СМ'!$7:$7</definedName>
    <definedName name="_xlnm.Print_Titles" localSheetId="8">'ОВК СО'!$7:$7</definedName>
    <definedName name="_xlnm.Print_Titles" localSheetId="11">'РЗА СМ'!$7:$7</definedName>
    <definedName name="_xlnm.Print_Titles" localSheetId="10">'РЗА СО'!$7:$7</definedName>
    <definedName name="_xlnm.Print_Titles" localSheetId="1">'ССРСС 2025'!$21:$21</definedName>
    <definedName name="Множитель" localSheetId="13">[1]ИД!$F$3</definedName>
    <definedName name="Множитель" localSheetId="12">[1]ИД!$F$3</definedName>
    <definedName name="Множитель" localSheetId="17">[1]ИД!$F$3</definedName>
    <definedName name="Множитель" localSheetId="16">[1]ИД!$F$3</definedName>
    <definedName name="Множитель" localSheetId="19">[1]ИД!$F$3</definedName>
    <definedName name="Множитель" localSheetId="18">[1]ИД!$F$3</definedName>
    <definedName name="Множитель" localSheetId="21">[1]ИД!$F$3</definedName>
    <definedName name="Множитель" localSheetId="20">[1]ИД!$F$3</definedName>
    <definedName name="Множитель">#REF!</definedName>
    <definedName name="_xlnm.Print_Area" localSheetId="2">'02-01-07'!$A$1:$N$19</definedName>
    <definedName name="_xlnm.Print_Area" localSheetId="3">'02-01-08'!$A$1:$AD$19</definedName>
    <definedName name="_xlnm.Print_Area" localSheetId="4">'02-01-09'!$A$1:$N$19</definedName>
    <definedName name="_xlnm.Print_Area" localSheetId="5">'02-01-10'!$A$1:$N$19</definedName>
    <definedName name="_xlnm.Print_Area" localSheetId="13">'02-07 БЦ '!$A$1:$H$44</definedName>
    <definedName name="_xlnm.Print_Area" localSheetId="12">'02-07 ТЦ'!$A$1:$H$44</definedName>
    <definedName name="_xlnm.Print_Area" localSheetId="17">'07-01 БЦ'!$A$1:$H$43</definedName>
    <definedName name="_xlnm.Print_Area" localSheetId="16">'07-01 ТЦ'!$A$1:$H$43</definedName>
    <definedName name="_xlnm.Print_Area" localSheetId="19">'09-05 БЦ'!$A$1:$H$43</definedName>
    <definedName name="_xlnm.Print_Area" localSheetId="18">'09-05 ТЦ'!$A$1:$H$43</definedName>
    <definedName name="_xlnm.Print_Area" localSheetId="21">'09-07 БЦ'!$A$1:$H$44</definedName>
    <definedName name="_xlnm.Print_Area" localSheetId="20">'09-07 ТЦ'!$A$1:$H$44</definedName>
    <definedName name="_xlnm.Print_Area" localSheetId="7">'АТХ СО'!$A$1:$H$14</definedName>
    <definedName name="_xlnm.Print_Area" localSheetId="15">'КХ СМ'!$A$1:$H$27</definedName>
    <definedName name="_xlnm.Print_Area" localSheetId="14">'КХ СО'!$A$1:$H$22</definedName>
    <definedName name="_xlnm.Print_Area" localSheetId="9">'ОВК СМ'!$A$1:$H$25</definedName>
    <definedName name="_xlnm.Print_Area" localSheetId="8">'ОВК СО'!$A$1:$H$35</definedName>
    <definedName name="_xlnm.Print_Area" localSheetId="0">ПЗ!$A$1:$AR$57</definedName>
    <definedName name="_xlnm.Print_Area" localSheetId="11">'РЗА СМ'!$A$1:$H$96</definedName>
    <definedName name="_xlnm.Print_Area" localSheetId="10">'РЗА СО'!$A$1:$H$98</definedName>
    <definedName name="_xlnm.Print_Area" localSheetId="1">'ССРСС 2025'!$A$1:$H$87</definedName>
  </definedNames>
  <calcPr calcId="162913" fullPrecision="0"/>
</workbook>
</file>

<file path=xl/calcChain.xml><?xml version="1.0" encoding="utf-8"?>
<calcChain xmlns="http://schemas.openxmlformats.org/spreadsheetml/2006/main">
  <c r="F25" i="14" l="1"/>
  <c r="E25" i="14"/>
  <c r="D25" i="14"/>
  <c r="A46" i="14" l="1"/>
  <c r="A50" i="14" s="1"/>
  <c r="G47" i="14"/>
  <c r="F47" i="14"/>
  <c r="K12" i="59"/>
  <c r="G63" i="14" l="1"/>
  <c r="H9" i="59" l="1"/>
  <c r="H10" i="59"/>
  <c r="H11" i="59"/>
  <c r="H12" i="59" l="1"/>
  <c r="F52" i="14"/>
  <c r="G27" i="14"/>
  <c r="J86" i="71" l="1"/>
  <c r="H86" i="71"/>
  <c r="J88" i="111"/>
  <c r="H88" i="111"/>
  <c r="J17" i="126"/>
  <c r="H17" i="126"/>
  <c r="H12" i="128"/>
  <c r="J12" i="128"/>
  <c r="K17" i="126" l="1"/>
  <c r="A8" i="128"/>
  <c r="F29" i="124" l="1"/>
  <c r="F31" i="124" s="1"/>
  <c r="F33" i="124" s="1"/>
  <c r="F34" i="124" s="1"/>
  <c r="E29" i="124"/>
  <c r="E31" i="124" s="1"/>
  <c r="E33" i="124" s="1"/>
  <c r="E34" i="124" s="1"/>
  <c r="H27" i="124"/>
  <c r="H28" i="123"/>
  <c r="F29" i="123"/>
  <c r="F31" i="123" s="1"/>
  <c r="F33" i="123" s="1"/>
  <c r="F34" i="123" s="1"/>
  <c r="D29" i="123"/>
  <c r="D31" i="123" s="1"/>
  <c r="D33" i="123" s="1"/>
  <c r="D34" i="123" s="1"/>
  <c r="G28" i="133"/>
  <c r="G30" i="133" s="1"/>
  <c r="G32" i="133" s="1"/>
  <c r="G33" i="133" s="1"/>
  <c r="H28" i="136"/>
  <c r="H27" i="136"/>
  <c r="D28" i="130"/>
  <c r="D30" i="130" s="1"/>
  <c r="E42" i="14"/>
  <c r="E43" i="14" s="1"/>
  <c r="G28" i="134"/>
  <c r="G30" i="134" s="1"/>
  <c r="G32" i="134" s="1"/>
  <c r="G33" i="134" s="1"/>
  <c r="E33" i="137"/>
  <c r="F33" i="137"/>
  <c r="F34" i="137" s="1"/>
  <c r="E34" i="137"/>
  <c r="E31" i="137"/>
  <c r="F31" i="137"/>
  <c r="E29" i="137"/>
  <c r="F29" i="137"/>
  <c r="G29" i="137"/>
  <c r="G31" i="137" s="1"/>
  <c r="G33" i="137" s="1"/>
  <c r="G34" i="137" s="1"/>
  <c r="D29" i="137"/>
  <c r="D31" i="137" s="1"/>
  <c r="D33" i="137" s="1"/>
  <c r="C28" i="137"/>
  <c r="H28" i="137"/>
  <c r="B28" i="137"/>
  <c r="C27" i="137"/>
  <c r="B27" i="137"/>
  <c r="G29" i="136"/>
  <c r="G31" i="136" s="1"/>
  <c r="G33" i="136" s="1"/>
  <c r="G34" i="136" s="1"/>
  <c r="E33" i="136"/>
  <c r="F33" i="136"/>
  <c r="F34" i="136" s="1"/>
  <c r="E34" i="136"/>
  <c r="E31" i="136"/>
  <c r="F31" i="136"/>
  <c r="E29" i="136"/>
  <c r="F29" i="136"/>
  <c r="D29" i="136"/>
  <c r="D31" i="136" s="1"/>
  <c r="C28" i="136"/>
  <c r="B28" i="136"/>
  <c r="C27" i="136"/>
  <c r="B27" i="136"/>
  <c r="B7" i="137"/>
  <c r="B7" i="136"/>
  <c r="F43" i="137"/>
  <c r="F41" i="137"/>
  <c r="F39" i="137"/>
  <c r="A39" i="137"/>
  <c r="F37" i="137"/>
  <c r="A37" i="137"/>
  <c r="H27" i="137"/>
  <c r="G19" i="137"/>
  <c r="B4" i="137"/>
  <c r="F43" i="136"/>
  <c r="F41" i="136"/>
  <c r="F39" i="136"/>
  <c r="A39" i="136"/>
  <c r="F37" i="136"/>
  <c r="A37" i="136"/>
  <c r="B20" i="136"/>
  <c r="G19" i="136"/>
  <c r="B4" i="136"/>
  <c r="B27" i="134"/>
  <c r="C27" i="133"/>
  <c r="B27" i="133"/>
  <c r="F42" i="134"/>
  <c r="F40" i="134"/>
  <c r="F38" i="134"/>
  <c r="A38" i="134"/>
  <c r="F36" i="134"/>
  <c r="A36" i="134"/>
  <c r="D30" i="134"/>
  <c r="D32" i="134" s="1"/>
  <c r="F28" i="134"/>
  <c r="F30" i="134" s="1"/>
  <c r="F32" i="134" s="1"/>
  <c r="F33" i="134" s="1"/>
  <c r="E28" i="134"/>
  <c r="E30" i="134" s="1"/>
  <c r="E32" i="134" s="1"/>
  <c r="E33" i="134" s="1"/>
  <c r="D28" i="134"/>
  <c r="H28" i="134" s="1"/>
  <c r="H27" i="134"/>
  <c r="I28" i="134" s="1"/>
  <c r="G19" i="134"/>
  <c r="B4" i="134"/>
  <c r="F42" i="133"/>
  <c r="F40" i="133"/>
  <c r="F38" i="133"/>
  <c r="A38" i="133"/>
  <c r="F36" i="133"/>
  <c r="A36" i="133"/>
  <c r="D30" i="133"/>
  <c r="D32" i="133" s="1"/>
  <c r="F28" i="133"/>
  <c r="F30" i="133" s="1"/>
  <c r="F32" i="133" s="1"/>
  <c r="F33" i="133" s="1"/>
  <c r="E28" i="133"/>
  <c r="E30" i="133" s="1"/>
  <c r="D28" i="133"/>
  <c r="B20" i="133"/>
  <c r="G19" i="133"/>
  <c r="B4" i="133"/>
  <c r="C27" i="130"/>
  <c r="B27" i="130"/>
  <c r="B7" i="130"/>
  <c r="C27" i="129"/>
  <c r="B27" i="129"/>
  <c r="B7" i="129"/>
  <c r="F42" i="130"/>
  <c r="F40" i="130"/>
  <c r="F38" i="130"/>
  <c r="A38" i="130"/>
  <c r="F36" i="130"/>
  <c r="A36" i="130"/>
  <c r="F30" i="130"/>
  <c r="F32" i="130" s="1"/>
  <c r="F33" i="130" s="1"/>
  <c r="F28" i="130"/>
  <c r="E28" i="130"/>
  <c r="E30" i="130" s="1"/>
  <c r="E32" i="130" s="1"/>
  <c r="E33" i="130" s="1"/>
  <c r="G19" i="130"/>
  <c r="B4" i="130"/>
  <c r="F42" i="129"/>
  <c r="F40" i="129"/>
  <c r="F38" i="129"/>
  <c r="A38" i="129"/>
  <c r="F36" i="129"/>
  <c r="A36" i="129"/>
  <c r="F30" i="129"/>
  <c r="F32" i="129" s="1"/>
  <c r="F33" i="129" s="1"/>
  <c r="F28" i="129"/>
  <c r="E28" i="129"/>
  <c r="E30" i="129" s="1"/>
  <c r="E32" i="129" s="1"/>
  <c r="E33" i="129" s="1"/>
  <c r="D28" i="129"/>
  <c r="H28" i="129" s="1"/>
  <c r="H27" i="129"/>
  <c r="J28" i="129" s="1"/>
  <c r="B20" i="129"/>
  <c r="G19" i="129"/>
  <c r="B4" i="129"/>
  <c r="H22" i="128"/>
  <c r="C22" i="128"/>
  <c r="D20" i="128"/>
  <c r="B20" i="128"/>
  <c r="D19" i="128"/>
  <c r="B19" i="128"/>
  <c r="B17" i="128"/>
  <c r="H13" i="128"/>
  <c r="H14" i="128" s="1"/>
  <c r="A4" i="128"/>
  <c r="A3" i="128"/>
  <c r="C28" i="124"/>
  <c r="B28" i="124"/>
  <c r="C27" i="124"/>
  <c r="B27" i="124"/>
  <c r="E29" i="123"/>
  <c r="E31" i="123" s="1"/>
  <c r="E33" i="123" s="1"/>
  <c r="E34" i="123" s="1"/>
  <c r="C28" i="123"/>
  <c r="B28" i="123"/>
  <c r="C27" i="123"/>
  <c r="B27" i="123"/>
  <c r="B7" i="124"/>
  <c r="B7" i="123"/>
  <c r="H27" i="126"/>
  <c r="C27" i="126"/>
  <c r="D25" i="126"/>
  <c r="B25" i="126"/>
  <c r="D24" i="126"/>
  <c r="B24" i="126"/>
  <c r="B22" i="126"/>
  <c r="H18" i="126"/>
  <c r="A4" i="126"/>
  <c r="A3" i="126"/>
  <c r="F43" i="124"/>
  <c r="F41" i="124"/>
  <c r="F39" i="124"/>
  <c r="A39" i="124"/>
  <c r="F37" i="124"/>
  <c r="A37" i="124"/>
  <c r="G19" i="124"/>
  <c r="B4" i="124"/>
  <c r="F43" i="123"/>
  <c r="F41" i="123"/>
  <c r="F39" i="123"/>
  <c r="A39" i="123"/>
  <c r="F37" i="123"/>
  <c r="A37" i="123"/>
  <c r="B20" i="123"/>
  <c r="G19" i="123"/>
  <c r="B4" i="123"/>
  <c r="F43" i="14"/>
  <c r="G43" i="14"/>
  <c r="G28" i="14"/>
  <c r="G48" i="14" s="1"/>
  <c r="C42" i="14"/>
  <c r="B42" i="14"/>
  <c r="C26" i="14"/>
  <c r="B26" i="14"/>
  <c r="C12" i="133"/>
  <c r="H98" i="111"/>
  <c r="C98" i="111"/>
  <c r="D96" i="111"/>
  <c r="B96" i="111"/>
  <c r="D95" i="111"/>
  <c r="B95" i="111"/>
  <c r="B93" i="111"/>
  <c r="A4" i="111"/>
  <c r="A3" i="111"/>
  <c r="B10" i="129"/>
  <c r="B10" i="124"/>
  <c r="B10" i="130"/>
  <c r="A8" i="126"/>
  <c r="B10" i="136"/>
  <c r="B10" i="133"/>
  <c r="B10" i="137"/>
  <c r="B10" i="123"/>
  <c r="B10" i="134"/>
  <c r="G44" i="14" l="1"/>
  <c r="B7" i="134"/>
  <c r="B7" i="133"/>
  <c r="C27" i="134"/>
  <c r="C12" i="134"/>
  <c r="C12" i="129"/>
  <c r="C12" i="130"/>
  <c r="D29" i="124"/>
  <c r="D31" i="124" s="1"/>
  <c r="H31" i="124" s="1"/>
  <c r="H28" i="124"/>
  <c r="I29" i="124" s="1"/>
  <c r="J29" i="136"/>
  <c r="I29" i="137"/>
  <c r="H19" i="126"/>
  <c r="H27" i="123"/>
  <c r="J29" i="123" s="1"/>
  <c r="H27" i="133"/>
  <c r="J28" i="133" s="1"/>
  <c r="H28" i="133"/>
  <c r="H27" i="130"/>
  <c r="I28" i="130" s="1"/>
  <c r="H26" i="14"/>
  <c r="H29" i="137"/>
  <c r="H31" i="136"/>
  <c r="D33" i="136"/>
  <c r="D34" i="137"/>
  <c r="H34" i="137" s="1"/>
  <c r="H33" i="137"/>
  <c r="H29" i="136"/>
  <c r="H31" i="137"/>
  <c r="E32" i="133"/>
  <c r="E33" i="133" s="1"/>
  <c r="H30" i="133"/>
  <c r="D33" i="133"/>
  <c r="H33" i="133" s="1"/>
  <c r="H32" i="133"/>
  <c r="D33" i="134"/>
  <c r="H33" i="134" s="1"/>
  <c r="H32" i="134"/>
  <c r="H30" i="134"/>
  <c r="D32" i="130"/>
  <c r="H30" i="130"/>
  <c r="D30" i="129"/>
  <c r="H28" i="130"/>
  <c r="H29" i="123"/>
  <c r="H89" i="111"/>
  <c r="H90" i="111" s="1"/>
  <c r="C12" i="137"/>
  <c r="C12" i="136"/>
  <c r="C12" i="124"/>
  <c r="C12" i="123"/>
  <c r="F27" i="14" l="1"/>
  <c r="E27" i="14"/>
  <c r="E28" i="14" s="1"/>
  <c r="D33" i="124"/>
  <c r="H33" i="124" s="1"/>
  <c r="H29" i="124"/>
  <c r="F14" i="134"/>
  <c r="F19" i="134" s="1"/>
  <c r="F14" i="133"/>
  <c r="F19" i="133" s="1"/>
  <c r="F14" i="137"/>
  <c r="F19" i="137" s="1"/>
  <c r="D34" i="136"/>
  <c r="H34" i="136" s="1"/>
  <c r="H33" i="136"/>
  <c r="D32" i="129"/>
  <c r="H30" i="129"/>
  <c r="H32" i="130"/>
  <c r="D33" i="130"/>
  <c r="H31" i="123"/>
  <c r="E44" i="14" l="1"/>
  <c r="E46" i="14"/>
  <c r="E47" i="14" s="1"/>
  <c r="E48" i="14" s="1"/>
  <c r="D34" i="124"/>
  <c r="H34" i="124" s="1"/>
  <c r="F14" i="124" s="1"/>
  <c r="F19" i="124" s="1"/>
  <c r="F28" i="14"/>
  <c r="F48" i="14" s="1"/>
  <c r="F53" i="14" s="1"/>
  <c r="F14" i="136"/>
  <c r="F19" i="136" s="1"/>
  <c r="H33" i="130"/>
  <c r="F14" i="130" s="1"/>
  <c r="F19" i="130" s="1"/>
  <c r="D33" i="129"/>
  <c r="H32" i="129"/>
  <c r="H33" i="123"/>
  <c r="H34" i="123"/>
  <c r="F14" i="123" s="1"/>
  <c r="F19" i="123" s="1"/>
  <c r="E50" i="14" l="1"/>
  <c r="E52" i="14" s="1"/>
  <c r="E53" i="14" s="1"/>
  <c r="F44" i="14"/>
  <c r="H33" i="129"/>
  <c r="F14" i="129" s="1"/>
  <c r="F19" i="129" s="1"/>
  <c r="D42" i="14"/>
  <c r="D43" i="14" l="1"/>
  <c r="H43" i="14" s="1"/>
  <c r="H42" i="14"/>
  <c r="A8" i="71"/>
  <c r="D27" i="14" l="1"/>
  <c r="D28" i="14" l="1"/>
  <c r="D44" i="14" l="1"/>
  <c r="D46" i="14"/>
  <c r="G50" i="14"/>
  <c r="G52" i="14" s="1"/>
  <c r="D47" i="14" l="1"/>
  <c r="H46" i="14"/>
  <c r="G53" i="14"/>
  <c r="G75" i="14" l="1"/>
  <c r="H47" i="14"/>
  <c r="D48" i="14"/>
  <c r="H13" i="59"/>
  <c r="D50" i="14" l="1"/>
  <c r="H48" i="14"/>
  <c r="H14" i="59"/>
  <c r="D52" i="14" l="1"/>
  <c r="D53" i="14" s="1"/>
  <c r="H50" i="14"/>
  <c r="A4" i="75"/>
  <c r="A4" i="74"/>
  <c r="A4" i="71"/>
  <c r="A12" i="82"/>
  <c r="A11" i="82"/>
  <c r="D18" i="82"/>
  <c r="A9" i="82"/>
  <c r="A7" i="82"/>
  <c r="A12" i="81"/>
  <c r="A11" i="81"/>
  <c r="A12" i="80"/>
  <c r="A11" i="80"/>
  <c r="A12" i="79"/>
  <c r="A11" i="79"/>
  <c r="D18" i="81"/>
  <c r="A9" i="81"/>
  <c r="A7" i="81"/>
  <c r="D18" i="80"/>
  <c r="A9" i="80"/>
  <c r="A7" i="80"/>
  <c r="D18" i="79"/>
  <c r="A9" i="79"/>
  <c r="A7" i="79"/>
  <c r="H25" i="75"/>
  <c r="C25" i="75"/>
  <c r="D23" i="75"/>
  <c r="B23" i="75"/>
  <c r="D22" i="75"/>
  <c r="B22" i="75"/>
  <c r="B20" i="75"/>
  <c r="J15" i="75"/>
  <c r="H15" i="75"/>
  <c r="A3" i="75"/>
  <c r="H35" i="74"/>
  <c r="C35" i="74"/>
  <c r="D33" i="74"/>
  <c r="B33" i="74"/>
  <c r="D32" i="74"/>
  <c r="B32" i="74"/>
  <c r="B30" i="74"/>
  <c r="J25" i="74"/>
  <c r="H25" i="74"/>
  <c r="A3" i="74"/>
  <c r="B15" i="82"/>
  <c r="A8" i="74"/>
  <c r="A8" i="75"/>
  <c r="D75" i="14" l="1"/>
  <c r="B15" i="80"/>
  <c r="B15" i="79"/>
  <c r="B15" i="81"/>
  <c r="H16" i="75"/>
  <c r="H17" i="75" s="1"/>
  <c r="H26" i="74"/>
  <c r="H27" i="74" s="1"/>
  <c r="A8" i="111"/>
  <c r="H51" i="14" l="1"/>
  <c r="B91" i="71"/>
  <c r="H96" i="71" l="1"/>
  <c r="C96" i="71"/>
  <c r="D94" i="71"/>
  <c r="B94" i="71"/>
  <c r="D93" i="71"/>
  <c r="B93" i="71"/>
  <c r="A3" i="71"/>
  <c r="H87" i="71" l="1"/>
  <c r="H88" i="71" s="1"/>
  <c r="C64" i="14" l="1"/>
  <c r="H63" i="14" l="1"/>
  <c r="F66" i="14"/>
  <c r="F67" i="14" s="1"/>
  <c r="F69" i="14" s="1"/>
  <c r="E66" i="14"/>
  <c r="E67" i="14" s="1"/>
  <c r="E69" i="14" s="1"/>
  <c r="D66" i="14"/>
  <c r="D67" i="14" s="1"/>
  <c r="H64" i="14"/>
  <c r="F57" i="14"/>
  <c r="F58" i="14" s="1"/>
  <c r="E57" i="14"/>
  <c r="E58" i="14" s="1"/>
  <c r="D57" i="14"/>
  <c r="D58" i="14" s="1"/>
  <c r="D69" i="14" l="1"/>
  <c r="B64" i="14"/>
  <c r="G66" i="14"/>
  <c r="G78" i="14" l="1"/>
  <c r="H78" i="14" s="1"/>
  <c r="G67" i="14"/>
  <c r="G69" i="14" s="1"/>
  <c r="H69" i="14" s="1"/>
  <c r="A51" i="14"/>
  <c r="A55" i="14" s="1"/>
  <c r="H66" i="14"/>
  <c r="A26" i="14" l="1"/>
  <c r="H25" i="14"/>
  <c r="A42" i="14" l="1"/>
  <c r="D61" i="14" l="1"/>
  <c r="E75" i="14"/>
  <c r="E31" i="14"/>
  <c r="E34" i="14" s="1"/>
  <c r="E37" i="14" s="1"/>
  <c r="E40" i="14" s="1"/>
  <c r="D31" i="14"/>
  <c r="D34" i="14" s="1"/>
  <c r="D37" i="14" s="1"/>
  <c r="D40" i="14" s="1"/>
  <c r="E61" i="14" l="1"/>
  <c r="E76" i="14"/>
  <c r="D76" i="14"/>
  <c r="D70" i="14"/>
  <c r="D71" i="14" s="1"/>
  <c r="E70" i="14" l="1"/>
  <c r="E71" i="14" s="1"/>
  <c r="E72" i="14" s="1"/>
  <c r="E73" i="14" s="1"/>
  <c r="D72" i="14"/>
  <c r="D73" i="14" l="1"/>
  <c r="D74" i="14" s="1"/>
  <c r="E74" i="14"/>
  <c r="E77" i="14"/>
  <c r="D77" i="14"/>
  <c r="H52" i="14" l="1"/>
  <c r="A56" i="14" l="1"/>
  <c r="A63" i="14" l="1"/>
  <c r="A69" i="14" l="1"/>
  <c r="A73" i="14" s="1"/>
  <c r="A64" i="14"/>
  <c r="G31" i="14" l="1"/>
  <c r="G34" i="14" s="1"/>
  <c r="G37" i="14" s="1"/>
  <c r="G40" i="14" s="1"/>
  <c r="G76" i="14" l="1"/>
  <c r="H27" i="14" l="1"/>
  <c r="H28" i="14" l="1"/>
  <c r="H31" i="14" s="1"/>
  <c r="H34" i="14" s="1"/>
  <c r="H37" i="14" s="1"/>
  <c r="H40" i="14" s="1"/>
  <c r="H44" i="14"/>
  <c r="F31" i="14"/>
  <c r="F34" i="14" s="1"/>
  <c r="F37" i="14" s="1"/>
  <c r="F40" i="14" s="1"/>
  <c r="F75" i="14" l="1"/>
  <c r="H75" i="14" s="1"/>
  <c r="H53" i="14"/>
  <c r="H56" i="14" l="1"/>
  <c r="F61" i="14"/>
  <c r="F76" i="14"/>
  <c r="H76" i="14" s="1"/>
  <c r="G57" i="14" l="1"/>
  <c r="G58" i="14" s="1"/>
  <c r="H58" i="14" s="1"/>
  <c r="H55" i="14"/>
  <c r="H57" i="14" l="1"/>
  <c r="F70" i="14"/>
  <c r="F71" i="14" l="1"/>
  <c r="G61" i="14"/>
  <c r="H61" i="14"/>
  <c r="H67" i="14" l="1"/>
  <c r="F72" i="14"/>
  <c r="F73" i="14" s="1"/>
  <c r="G70" i="14" l="1"/>
  <c r="F77" i="14"/>
  <c r="F74" i="14" l="1"/>
  <c r="H70" i="14"/>
  <c r="G71" i="14"/>
  <c r="G72" i="14" l="1"/>
  <c r="G73" i="14" s="1"/>
  <c r="H71" i="14"/>
  <c r="H73" i="14" l="1"/>
  <c r="G77" i="14"/>
  <c r="H77" i="14" s="1"/>
  <c r="H72" i="14"/>
  <c r="G74" i="14" l="1"/>
  <c r="H74" i="14" s="1"/>
  <c r="D8" i="14" l="1"/>
</calcChain>
</file>

<file path=xl/sharedStrings.xml><?xml version="1.0" encoding="utf-8"?>
<sst xmlns="http://schemas.openxmlformats.org/spreadsheetml/2006/main" count="2688" uniqueCount="477">
  <si>
    <t>Лист</t>
  </si>
  <si>
    <t>Подп.</t>
  </si>
  <si>
    <t>Дата</t>
  </si>
  <si>
    <t>Листов</t>
  </si>
  <si>
    <t>Разраб.</t>
  </si>
  <si>
    <t>Пров.</t>
  </si>
  <si>
    <t>Инв. № Подп.</t>
  </si>
  <si>
    <t>Взам. инв №</t>
  </si>
  <si>
    <t>Изм.</t>
  </si>
  <si>
    <t>Согласовано</t>
  </si>
  <si>
    <t>Стадия</t>
  </si>
  <si>
    <t>Кол.уч</t>
  </si>
  <si>
    <t>№док.</t>
  </si>
  <si>
    <t>Утверд.</t>
  </si>
  <si>
    <t>ПОЯСНИТЕЛЬНАЯ ЗАПИСКА</t>
  </si>
  <si>
    <t>При разработке смет учтены требования следующих нормативно-технических документов:</t>
  </si>
  <si>
    <t>оборудования»</t>
  </si>
  <si>
    <t>-</t>
  </si>
  <si>
    <t xml:space="preserve">При определении сметной стоимости приняты объемы работ по рабочим чертежам и </t>
  </si>
  <si>
    <t>спецификациям, ведомостям объемов работ.</t>
  </si>
  <si>
    <t xml:space="preserve">общестроительные работы </t>
  </si>
  <si>
    <t xml:space="preserve">– </t>
  </si>
  <si>
    <t xml:space="preserve">монтаж оборудования </t>
  </si>
  <si>
    <t>пусконаладочные работы</t>
  </si>
  <si>
    <t>Объект:</t>
  </si>
  <si>
    <t>Главный инженер проекта</t>
  </si>
  <si>
    <t xml:space="preserve">Заказчик </t>
  </si>
  <si>
    <t>(наименование организации)</t>
  </si>
  <si>
    <t>тыс.руб.</t>
  </si>
  <si>
    <t xml:space="preserve">СВОДНЫЙ СМЕТНЫЙ РАСЧЕТ СТОИМОСТИ СТРОИТЕЛЬСТВА </t>
  </si>
  <si>
    <t>(наименование стройки)</t>
  </si>
  <si>
    <t>№ пп</t>
  </si>
  <si>
    <t>монтажных работ</t>
  </si>
  <si>
    <t>Глава 1. Подготовка территории  строительства</t>
  </si>
  <si>
    <t>Итого по Главе 1</t>
  </si>
  <si>
    <t>Глава 2. Основные объекты строительства</t>
  </si>
  <si>
    <t>Итого по Главе 2</t>
  </si>
  <si>
    <t>Итого по Главам 1-2</t>
  </si>
  <si>
    <t>Глава 3. Объекты подсобного и обслуживающего назначения</t>
  </si>
  <si>
    <t>Итого по Главе 3</t>
  </si>
  <si>
    <t>Итого по Главам 1-3</t>
  </si>
  <si>
    <t>Глава 4. Объекты энергетического хозяйства</t>
  </si>
  <si>
    <t>Итого по Главе 4</t>
  </si>
  <si>
    <t>Итого по Главам 1-4</t>
  </si>
  <si>
    <t>Глава 5. Объекты транспортного хозяйства и связи</t>
  </si>
  <si>
    <t>Итого по Главе 5</t>
  </si>
  <si>
    <t>Итого по Главам 1-5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</si>
  <si>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</si>
  <si>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</si>
  <si>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Итого по Главам 1-6</t>
  </si>
  <si>
    <t>Глава 7. Благоустройство и озеленение территории</t>
  </si>
  <si>
    <t>Итого по Главе 7</t>
  </si>
  <si>
    <t>Итого по Главам 1-7</t>
  </si>
  <si>
    <t>Глава 9. Прочие работы и затраты</t>
  </si>
  <si>
    <t>Итого по Главе 9</t>
  </si>
  <si>
    <t>Итого по Главам 1-9</t>
  </si>
  <si>
    <t>Глава10. Содержание службы заказчика. Строительный контроль</t>
  </si>
  <si>
    <t>Итого по Главе 10</t>
  </si>
  <si>
    <t>Итого по Главам 1-10</t>
  </si>
  <si>
    <t>Глава11. Подготовка эксплуатационных кадров</t>
  </si>
  <si>
    <t>Итого по главе 11</t>
  </si>
  <si>
    <t>Итого по главам 1-11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</si>
  <si>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</si>
  <si>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</t>
  </si>
  <si>
    <t>12.2</t>
  </si>
  <si>
    <t>ВНИПИЭТ № 11-2588 от 23.03.2011</t>
  </si>
  <si>
    <t>Итого по главе 12</t>
  </si>
  <si>
    <t>Итого по главам 1-12</t>
  </si>
  <si>
    <t>Непредвиденные затраты</t>
  </si>
  <si>
    <t>Итого непредвиденные затраты</t>
  </si>
  <si>
    <t>Итого по Главам 1-12 с непредвиденными затратами</t>
  </si>
  <si>
    <t>Итого по сводному сметному расчету</t>
  </si>
  <si>
    <t>Затраты Подрядчика без НДС</t>
  </si>
  <si>
    <t>Затраты Заказчика без НДС</t>
  </si>
  <si>
    <t>Затраты Проектировщика без НДС</t>
  </si>
  <si>
    <t>[должность, подпись (инициалы, фамилия)]</t>
  </si>
  <si>
    <t>Всего по сводному сметному расчету с НДС</t>
  </si>
  <si>
    <t>Затраты Подрядчика с НДС</t>
  </si>
  <si>
    <t>№п/п</t>
  </si>
  <si>
    <t>Наименование оборудования</t>
  </si>
  <si>
    <t>Тип, марка</t>
  </si>
  <si>
    <t>Производитель/      Поставщик</t>
  </si>
  <si>
    <t>Ед. изм.</t>
  </si>
  <si>
    <t>Кол-во</t>
  </si>
  <si>
    <t>Цена за ед., руб. без НДС</t>
  </si>
  <si>
    <t>Стоимость, руб. без НДС</t>
  </si>
  <si>
    <t>Итого без НДС, руб.:</t>
  </si>
  <si>
    <t>Итого с НДС, руб.:</t>
  </si>
  <si>
    <t>Примечание:</t>
  </si>
  <si>
    <t>1.1</t>
  </si>
  <si>
    <t>Пояснительная записка</t>
  </si>
  <si>
    <t>«         »</t>
  </si>
  <si>
    <t>Заказчик</t>
  </si>
  <si>
    <t>Стоимость материалов и оборудования определена по ценам, согласованным с департаментом</t>
  </si>
  <si>
    <t>Нормы накладных расходов и сметной прибыли для СНБ-2001г.  приняты согласно</t>
  </si>
  <si>
    <t xml:space="preserve"> поставляемого по титулу:</t>
  </si>
  <si>
    <t>поставляемых по титулу:</t>
  </si>
  <si>
    <t>НДС 20%, руб.:</t>
  </si>
  <si>
    <t>не удалять</t>
  </si>
  <si>
    <t>Спецификация оборудования</t>
  </si>
  <si>
    <t>Спецификация материалов</t>
  </si>
  <si>
    <t>логистики и МТО ПАО «Россети Ленэнерго».</t>
  </si>
  <si>
    <t xml:space="preserve">капитального ремонта, сноса объектов капитального строительства, работ по сохранению </t>
  </si>
  <si>
    <t xml:space="preserve">объектов культурного наследия (памятников истории и культуры) народов Российской </t>
  </si>
  <si>
    <t>составлена согласно «Методике определения сметной стоимости строительства, реконструкции,</t>
  </si>
  <si>
    <t>Федерации на территории Российской Федерации», утвержденной приказом Министерства</t>
  </si>
  <si>
    <t>строительства и жилищно-коммунального хозяйства Российской Федерации</t>
  </si>
  <si>
    <t>от 04.08.2020г. №421/пр.</t>
  </si>
  <si>
    <t xml:space="preserve">- Приказ Министерства строительства и жилищно-коммунального хозяйства РФ </t>
  </si>
  <si>
    <t>Приложение № 2</t>
  </si>
  <si>
    <t>Утверждено приказом № 421 от 4 августа 2020 г. Минстроя РФ</t>
  </si>
  <si>
    <t xml:space="preserve">Наименование редакции сметных нормативов  </t>
  </si>
  <si>
    <t>Изменения в федеральные единичные расценки и отдельные составляющие к ним, включенные в федеральный реестр сметных нормативов  приказом Минстроя России от 26 декабря № 2019 г. № 876/пр (в ред. приказов от 30.03.2019 № 172/пр,  от 01.06.2020 294/пр, от 30.06.2020 № 352/пр)</t>
  </si>
  <si>
    <t>Наименование программного продукта</t>
  </si>
  <si>
    <t>ПК "ГРАНД-Смета 2021"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</si>
  <si>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</si>
  <si>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</si>
  <si>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</si>
  <si>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</si>
  <si>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</si>
  <si>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</si>
  <si>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</si>
  <si>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</si>
  <si>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оборудования</t>
  </si>
  <si>
    <t>прочих затрат</t>
  </si>
  <si>
    <t>Обоснование</t>
  </si>
  <si>
    <t>всего</t>
  </si>
  <si>
    <t>Приложение № 6</t>
  </si>
  <si>
    <t>"Утвержден" «     »______________________20__ г.</t>
  </si>
  <si>
    <t xml:space="preserve">Сводный сметный расчет сметной стоимостью   </t>
  </si>
  <si>
    <t>Наименование глав, объектов капитального строительства, работ и затрат</t>
  </si>
  <si>
    <t>Сметная стоимость, тыс. руб.</t>
  </si>
  <si>
    <t xml:space="preserve">строительных
(ремонтно- строительных, ремонтно- реставрационных) работ
</t>
  </si>
  <si>
    <t>Р</t>
  </si>
  <si>
    <t xml:space="preserve">Сметная документация к рабочей документации по титулу </t>
  </si>
  <si>
    <t xml:space="preserve">Вид строительства: модернизация системы сбора и передачи информации
</t>
  </si>
  <si>
    <t>не удалять!</t>
  </si>
  <si>
    <t xml:space="preserve">«Методике по разработке и применению нормативов накладных расходов при определении </t>
  </si>
  <si>
    <t xml:space="preserve">сметной стоимости строительства, реконструкции, капитального ремонта, сноса объектов 
</t>
  </si>
  <si>
    <t xml:space="preserve">и «Методики по разработке и применению нормативов сметной прибыли при определении </t>
  </si>
  <si>
    <t xml:space="preserve">сметной стоимости строительства, реконструкции, капитального ремонта, сноса объектов </t>
  </si>
  <si>
    <t xml:space="preserve">Приказ ПАО «Ленэнерго» №36 от 01.02.2021 г.  «Об организации учета заказанного </t>
  </si>
  <si>
    <t>ЭМ</t>
  </si>
  <si>
    <t>Приложение № 5</t>
  </si>
  <si>
    <t>Модернизация системы сбора и передачи информации в части расширения объема передаваемой телеметрической информации на подстанции ПС 110 кВ Сланцевский регенераторный завод (ПС 351)</t>
  </si>
  <si>
    <t>ПС 110 кВ Сланцевский регенераторный завод (ПС 351)</t>
  </si>
  <si>
    <t xml:space="preserve">Основание </t>
  </si>
  <si>
    <t>Сметная стоимость</t>
  </si>
  <si>
    <t xml:space="preserve"> тыс. руб.</t>
  </si>
  <si>
    <t xml:space="preserve">Расчетный измеритель </t>
  </si>
  <si>
    <t xml:space="preserve">объекта капитального строительства  </t>
  </si>
  <si>
    <t>1 система</t>
  </si>
  <si>
    <t xml:space="preserve">Показатель единичной стоимости на расчетный измеритель </t>
  </si>
  <si>
    <t>№ п/п</t>
  </si>
  <si>
    <t xml:space="preserve">Сметная стоимость, тыс. руб. </t>
  </si>
  <si>
    <t>Строительных
(ремонтно- строительных, ремонтно- реставра ционных) работ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</si>
  <si>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</si>
  <si>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</si>
  <si>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</si>
  <si>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</si>
  <si>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</si>
  <si>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</si>
  <si>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Итого по объектной смете</t>
  </si>
  <si>
    <t>[подпись (инициалы, фамилия)]</t>
  </si>
  <si>
    <t>Составил</t>
  </si>
  <si>
    <t>Проверил</t>
  </si>
  <si>
    <t>Составлен в базовом уровне цен январь 2000г.</t>
  </si>
  <si>
    <t xml:space="preserve">          в том числе:</t>
  </si>
  <si>
    <t xml:space="preserve">     Оборудование</t>
  </si>
  <si>
    <t xml:space="preserve">               сметная прибыль</t>
  </si>
  <si>
    <t xml:space="preserve">               накладные расходы</t>
  </si>
  <si>
    <t xml:space="preserve">               материалы</t>
  </si>
  <si>
    <t xml:space="preserve">               эксплуатация машин и механизмов</t>
  </si>
  <si>
    <t xml:space="preserve">               оплата труда</t>
  </si>
  <si>
    <t xml:space="preserve">     Монтажные работы</t>
  </si>
  <si>
    <t xml:space="preserve">     Строительные работы</t>
  </si>
  <si>
    <t>от 04.08.2020г. № 421/пр в редакции приказа №557/пр от 07.07.2022г.</t>
  </si>
  <si>
    <t>капитального строительства» (Приказ №812/пр от 21.12.2020 г. в ред. пр. №636/пр и №611/пр)</t>
  </si>
  <si>
    <t/>
  </si>
  <si>
    <t>³ Под прочими работами понимаются затраты, учитываемые в соответствии с пунктами 122-128 Методики.</t>
  </si>
  <si>
    <t>² Под прочими затратами понимаются затраты, учитываемые в соответствии с пунктом 184 Методики.</t>
  </si>
  <si>
    <t>Проверил:</t>
  </si>
  <si>
    <t>Составил:</t>
  </si>
  <si>
    <t xml:space="preserve">               Материалы</t>
  </si>
  <si>
    <t xml:space="preserve">               Эксплуатация машин</t>
  </si>
  <si>
    <t xml:space="preserve">               Оплата труда рабочих</t>
  </si>
  <si>
    <t>Итоги по смете:</t>
  </si>
  <si>
    <t>Всего по позиции</t>
  </si>
  <si>
    <t>шт</t>
  </si>
  <si>
    <t>10 м</t>
  </si>
  <si>
    <t>Заготовительно-складские расходы для оборудования - 1,2% ПЗ=1,2% (ОЗП=1,2%; ЭМ=1,2%; МАТ=1,2%)</t>
  </si>
  <si>
    <t>СП Прокладка и монтаж сетей связи</t>
  </si>
  <si>
    <t>%</t>
  </si>
  <si>
    <t>Пр/774-051.1</t>
  </si>
  <si>
    <t>НР Прокладка и монтаж сетей связи</t>
  </si>
  <si>
    <t>Пр/812-051.1-1</t>
  </si>
  <si>
    <t>ФОТ</t>
  </si>
  <si>
    <t>чел.-ч</t>
  </si>
  <si>
    <t>М</t>
  </si>
  <si>
    <t>4</t>
  </si>
  <si>
    <t>1</t>
  </si>
  <si>
    <t>2</t>
  </si>
  <si>
    <t>128</t>
  </si>
  <si>
    <t>СП Электротехнические установки на других объектах</t>
  </si>
  <si>
    <t>Пр/774-049.3</t>
  </si>
  <si>
    <t>НР Электротехнические установки на других объектах</t>
  </si>
  <si>
    <t>Пр/812-049.3-1</t>
  </si>
  <si>
    <t>СП Приборы, средства автоматизации и вычислительной техники</t>
  </si>
  <si>
    <t>Пр/774-053.0</t>
  </si>
  <si>
    <t>НР Приборы, средства автоматизации и вычислительной техники</t>
  </si>
  <si>
    <t>Пр/812-053.0-1</t>
  </si>
  <si>
    <t>3</t>
  </si>
  <si>
    <t>100 м</t>
  </si>
  <si>
    <t>99</t>
  </si>
  <si>
    <t>т</t>
  </si>
  <si>
    <t>50</t>
  </si>
  <si>
    <t>Стойка, полустойка, каркас стойки или шкаф, масса: до 300 кг</t>
  </si>
  <si>
    <t>Итоги по разделу 1 Демонтажные работы :</t>
  </si>
  <si>
    <t>Демонтаж оборудования, пригодного для дальнейшего использования, со снятием с места установки, необходимой (частичной) разборкой без хранения (перемещается на другое место установки и тому подобное) ОЗП=0,6; ЭМ=0,6 к расх.; ЗПМ=0,6; МАТ=0 к расх.; ТЗ=0,6; ТЗМ=0,6</t>
  </si>
  <si>
    <t>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</t>
  </si>
  <si>
    <t>Демонтаж (разборка) систем инженерно-технического обеспечения ОЗП=0,4; ЭМ=0,4 к расх.; ЗПМ=0,4; МАТ=0 к расх.; ТЗ=0,4; ТЗМ=0,4</t>
  </si>
  <si>
    <t>Кабель до 35 кВ по установленным конструкциям и лоткам с креплением по всей длине, масса 1 м кабеля: до 1 кг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</si>
  <si>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</si>
  <si>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</si>
  <si>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</si>
  <si>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</si>
  <si>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</si>
  <si>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</si>
  <si>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</si>
  <si>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</si>
  <si>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</si>
  <si>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</si>
  <si>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</si>
  <si>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</si>
  <si>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</si>
  <si>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Раздел 1. Демонтажные работы</t>
  </si>
  <si>
    <t>коэффициенты</t>
  </si>
  <si>
    <t>всего с учетом коэффициентов</t>
  </si>
  <si>
    <t>Количество</t>
  </si>
  <si>
    <t>Единица измерения</t>
  </si>
  <si>
    <t>Наименование работ и затрат</t>
  </si>
  <si>
    <t>Нормативные затраты труда машинистов</t>
  </si>
  <si>
    <t>Нормативные затраты труда рабочих</t>
  </si>
  <si>
    <t>Средства на оплату труда рабочих</t>
  </si>
  <si>
    <t>строительных работ</t>
  </si>
  <si>
    <t>в том числе:</t>
  </si>
  <si>
    <t xml:space="preserve">Сметная стоимость </t>
  </si>
  <si>
    <t xml:space="preserve"> (наименование работ и затрат)</t>
  </si>
  <si>
    <t>Модернизация системы сбора и передачи информации  в части расширения объема передаваемой телеметрической информации на подстанции ПС 110 кВ Адамант (ПС 97)</t>
  </si>
  <si>
    <t xml:space="preserve">Наименование зоны субъекта Российской Федерации </t>
  </si>
  <si>
    <t xml:space="preserve">Наименование субъекта Российской Федерации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</si>
  <si>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</si>
  <si>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ПС 110 кВ Адамант (ПС 97)</t>
  </si>
  <si>
    <t>Прибор, устанавливаемый на резьбовых соединениях, масса: до 1,5 кг</t>
  </si>
  <si>
    <t>СП Бетонные и железобетонные сборные конструкции и работы в строительстве</t>
  </si>
  <si>
    <t>НР Бетонные и железобетонные сборные конструкции и работы в строительстве</t>
  </si>
  <si>
    <t>Пр/812-007.0-1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</si>
  <si>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</si>
  <si>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5.1</t>
  </si>
  <si>
    <t>Шкаф контроллеров присоединений (ШКП 1) 'КТ22-043-110-97.АТХ2.ЗЗ5'</t>
  </si>
  <si>
    <t>Шкаф сетевых коммутаторов (ШСК 1) 'КТ22-043-110-97.АТХ2.ЗЗ3'</t>
  </si>
  <si>
    <t>Шкаф серверного оборудования (ШСО): 'КТ22-043-110-97.АТХ2.ЗЗ1'</t>
  </si>
  <si>
    <t>Приборы, устанавливаемые на металлоконструкциях, щитах и пультах, масса: до 5 кг</t>
  </si>
  <si>
    <t>Стойка, полустойка, каркас стойки или шкаф, масса: свыше 300 кг</t>
  </si>
  <si>
    <t>Установка ШКП1, напольный двусторонний 2200х800х 800 (ВхШхГ) вес 350 кг</t>
  </si>
  <si>
    <t>Установка ШСК1, напольный двусторонний 2200х800х 800 (ВхШхГ) вес 350 кг</t>
  </si>
  <si>
    <t>Установка ШСО, напольный двусторонний 2200х800х 800 (ВхШхГ) вес 350 кг</t>
  </si>
  <si>
    <t>Строительно-монтажные работы по установке оборудования ПТК ССПИ</t>
  </si>
  <si>
    <t>Демонтаж существующих кабелей электропитания ЗРУ-10 кВ</t>
  </si>
  <si>
    <t>Демонтаж существующих кабелей электропитания ОПУ</t>
  </si>
  <si>
    <t>Демонтаж существующих кабелей ТС ЗРУ-10 кВ</t>
  </si>
  <si>
    <t>Демонтаж существующих кабелей ТУ ОПУ</t>
  </si>
  <si>
    <t>Демонтаж существующих кабелей антенных</t>
  </si>
  <si>
    <t>Демонтаж существующих кабелей оптических</t>
  </si>
  <si>
    <t>Демонтаж существующих кабелей RS-485</t>
  </si>
  <si>
    <t>Демонтаж существующих кабелей Ethernet</t>
  </si>
  <si>
    <t>Демонтаж шкафа PAS СС (X21)</t>
  </si>
  <si>
    <t>Демонтаж ЭНИП2-4 шт., Серв.РЗА – 1 шт., Moxa С-32081Т – 1 шт., ARIS4810- 3 шт., Метроном300 – 2 шт.</t>
  </si>
  <si>
    <t>Демонтаж приборов mSI-02-1 шт., DI20/96-1 шт.</t>
  </si>
  <si>
    <t>СЛ22-043-110-97.АТХ2</t>
  </si>
  <si>
    <t>Система сбора и передачи информации. ПС 110 кВ Адамант (ПС 97). Строительно-монтажные работы</t>
  </si>
  <si>
    <t>Система сбора и передачи информации. ПС 110 кВ Адамант (ПС 97). Пусконаладочные работы</t>
  </si>
  <si>
    <t>Шкаф серверного оборудования (ШСО):</t>
  </si>
  <si>
    <t>ТЦ_62.1.02.12_66_6660149600_10.04.2023_02 (Спецификация оборудования п. 2)</t>
  </si>
  <si>
    <t>2.1</t>
  </si>
  <si>
    <t>3.1</t>
  </si>
  <si>
    <t>Шкаф сетевых коммутаторов (ШСК 1)</t>
  </si>
  <si>
    <t>ТЦ_62.1.02.12_66_6660149600_10.04.2023_02 (Спецификация оборудования п. 4)</t>
  </si>
  <si>
    <t>4.1</t>
  </si>
  <si>
    <t>Шкаф контроллеров присоединений (ШКП 1)</t>
  </si>
  <si>
    <t>ТЦ_62.1.02.12_66_6660149600_10.04.2023_02 (Спецификация оборудования п. 6)</t>
  </si>
  <si>
    <t>6.1</t>
  </si>
  <si>
    <t>7.1</t>
  </si>
  <si>
    <t>8.1</t>
  </si>
  <si>
    <t>9.1</t>
  </si>
  <si>
    <t>10.1</t>
  </si>
  <si>
    <t>11.1</t>
  </si>
  <si>
    <t>Монтажные работы на закрытой части</t>
  </si>
  <si>
    <t>Итоги по разделу 3 Монтажные работы :</t>
  </si>
  <si>
    <t>Раздел 3. Монтажные работы</t>
  </si>
  <si>
    <t>Итоги по разделу 2 Демонтажные работы :</t>
  </si>
  <si>
    <t>Демонтажные работы на закрытой части</t>
  </si>
  <si>
    <t>Раздел 2. Демонтажные работы</t>
  </si>
  <si>
    <t>Демонтаж существующих кабелей ТИ</t>
  </si>
  <si>
    <t>Демонтаж существующих кабелей ТС</t>
  </si>
  <si>
    <t>Демонтажные работы на открытой части</t>
  </si>
  <si>
    <t>Приложение № 3</t>
  </si>
  <si>
    <t>Утверждено приказом Минстроя РФ № 421/пр от 4 августа 2020 г. в редакции приказа № 557/пр от 7 июля 2022 г.</t>
  </si>
  <si>
    <t>ГРАНД-Смета, версия 2025.2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</si>
  <si>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№69/пр; Приказ Минстроя России от 19.05.2025 №299/пр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</si>
  <si>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</si>
  <si>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№69/пр; Приказ Минстроя России от 19.05.2025 №299/пр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</si>
  <si>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</si>
  <si>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Обоснование принятых текущих цен на строительные ресурсы </t>
  </si>
  <si>
    <t>47. Ленинградская область</t>
  </si>
  <si>
    <t>Ленинградская область</t>
  </si>
  <si>
    <t>ЛОКАЛЬНЫЙ СМЕТНЫЙ РАСЧЕТ (СМЕТА) № ЛС-02-01</t>
  </si>
  <si>
    <t>ресурсно-индексным</t>
  </si>
  <si>
    <t xml:space="preserve">Составлен(а) в текущем уровне цен </t>
  </si>
  <si>
    <t>Средства на оплату труда машинистов</t>
  </si>
  <si>
    <t>чел.-ч.</t>
  </si>
  <si>
    <t>Сметная стоимость, руб.</t>
  </si>
  <si>
    <t>на единицу измерения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</si>
  <si>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</si>
  <si>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</si>
  <si>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</si>
  <si>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</si>
  <si>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ГЭСНм08-02-147-10</t>
  </si>
  <si>
    <t>421/пр_2020_прил.10_т.1_п.4_гр.4</t>
  </si>
  <si>
    <t>571/пр_2022_п.83_т.2_стр.3_стб.3</t>
  </si>
  <si>
    <t>ОТ(ЗТ)</t>
  </si>
  <si>
    <t>1-100-38</t>
  </si>
  <si>
    <t>Средний разряд работы 3,8</t>
  </si>
  <si>
    <t>ОТм(ЗТм)</t>
  </si>
  <si>
    <t>91.05.05-015</t>
  </si>
  <si>
    <t>Краны на автомобильном ходу, грузоподъемность 16 т</t>
  </si>
  <si>
    <t>маш.-ч</t>
  </si>
  <si>
    <t>4-100-060</t>
  </si>
  <si>
    <t xml:space="preserve">ОТм(Зтм) Средний разряд машинистов 6 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</si>
  <si>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</si>
  <si>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</si>
  <si>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</si>
  <si>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</si>
  <si>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</si>
  <si>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</si>
  <si>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</si>
  <si>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</si>
  <si>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</si>
  <si>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</si>
  <si>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</si>
  <si>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</si>
  <si>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10.3.02.03-0011</t>
  </si>
  <si>
    <t>Припои оловянно-свинцовые бессурьмянистые, марка ПОС30</t>
  </si>
  <si>
    <t>кг</t>
  </si>
  <si>
    <t>14.4.03.03-0002</t>
  </si>
  <si>
    <t>Лак битумный БТ-123</t>
  </si>
  <si>
    <t>Итого прямые затраты</t>
  </si>
  <si>
    <t>421/пр_2020_п.75_пп.а</t>
  </si>
  <si>
    <t xml:space="preserve">Вспомогательные ненормируемые материальные ресурсы </t>
  </si>
  <si>
    <t xml:space="preserve">     Всего прямые затраты (справочно)</t>
  </si>
  <si>
    <t xml:space="preserve">               Оплата труда машинистов (Отм)</t>
  </si>
  <si>
    <t xml:space="preserve">               оплата труда машинистов (Отм)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</si>
  <si>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</si>
  <si>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</si>
  <si>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</si>
  <si>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разделу 1 Демонтажные работы</t>
  </si>
  <si>
    <t xml:space="preserve">     справочно:</t>
  </si>
  <si>
    <t xml:space="preserve">          Затраты труда рабочих</t>
  </si>
  <si>
    <t>121,853952</t>
  </si>
  <si>
    <t xml:space="preserve">          Затраты труда машинистов</t>
  </si>
  <si>
    <t>3,46176</t>
  </si>
  <si>
    <t>ГЭСНм11-02-001-01</t>
  </si>
  <si>
    <t>421/пр_2020_прил.10_т.3_п.5_гр.4</t>
  </si>
  <si>
    <t>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распределительные устройства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</t>
  </si>
  <si>
    <t>571/пр_2022_п.84_т.3_стр.1_стб.3</t>
  </si>
  <si>
    <t>1-100-42</t>
  </si>
  <si>
    <t>Средний разряд работы 4,2</t>
  </si>
  <si>
    <t>01.1.02.08-1040</t>
  </si>
  <si>
    <t>Лист паронитовый марки ПМБ (ПОН-А, ПОН-Б), толщина от 0,4 до 5 мм</t>
  </si>
  <si>
    <t>ГЭСНм11-03-001-01</t>
  </si>
  <si>
    <t>571/пр_2022_п.84_т.3_стр.2_стб.3</t>
  </si>
  <si>
    <t>01.7.15.03-0031</t>
  </si>
  <si>
    <t>Болты стальные оцинкованные с шестигранной головкой и оцинкованной шестигранной гайкой, диаметр резьбы болта и гайки М6, длина болта 12-60 мм</t>
  </si>
  <si>
    <t>ГЭСНм10-03-001-02</t>
  </si>
  <si>
    <t>1-100-30</t>
  </si>
  <si>
    <t>Средний разряд работы 3,0</t>
  </si>
  <si>
    <t>91.06.03-060</t>
  </si>
  <si>
    <t>Лебедки электрические тяговым усилием до 5,79 кН (0,59 т)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</si>
  <si>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</si>
  <si>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</si>
  <si>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4-100-050</t>
  </si>
  <si>
    <t xml:space="preserve">ОТм(Зтм) Средний разряд машинистов 5 </t>
  </si>
  <si>
    <t>01.7.20.03-0012</t>
  </si>
  <si>
    <t>Мешковина джутовая</t>
  </si>
  <si>
    <t>м2</t>
  </si>
  <si>
    <t>11.2.11.04-0101</t>
  </si>
  <si>
    <t>Фанера с наружными слоями из шпона березы, марка ФСФ, сорт I/II, шлифованная, толщина 4 мм</t>
  </si>
  <si>
    <t>м3</t>
  </si>
  <si>
    <t>14.1.01.01-0003</t>
  </si>
  <si>
    <t>Клей столярный сухой</t>
  </si>
  <si>
    <t>12.1</t>
  </si>
  <si>
    <t>13.1</t>
  </si>
  <si>
    <t>Всего по разделу 2 Демонтажные работы</t>
  </si>
  <si>
    <t>276,861348</t>
  </si>
  <si>
    <t>8,73234</t>
  </si>
  <si>
    <t>14.1</t>
  </si>
  <si>
    <t>15.1</t>
  </si>
  <si>
    <t>16.1</t>
  </si>
  <si>
    <t>91.17.04-233</t>
  </si>
  <si>
    <t>Аппараты сварочные для ручной дуговой сварки, сварочный ток до 350 А</t>
  </si>
  <si>
    <t>Всего по разделу 3 Монтажные работы</t>
  </si>
  <si>
    <t>ГЭСНм10-03-001-03</t>
  </si>
  <si>
    <t>ГЭСН07-01-044-04</t>
  </si>
  <si>
    <t>Установка монтажных изделий массой: свыше 20 кг</t>
  </si>
  <si>
    <t>1-100-44</t>
  </si>
  <si>
    <t>Средний разряд работы 4,4</t>
  </si>
  <si>
    <t>01.7.11.07-0054</t>
  </si>
  <si>
    <t>Электроды сварочные для сварки низколегированных и углеродистых сталей АНО-6, Э42, диаметр 6 мм</t>
  </si>
  <si>
    <t>07.2.07.12-0001</t>
  </si>
  <si>
    <t>Металлоконструкции вспомогательного назначения с преобладанием толстолистовой стали или профильного проката, с отверстиями и без</t>
  </si>
  <si>
    <t>Пр/774-007.0, Приказ № 774/пр от 11.12.2020 п.16</t>
  </si>
  <si>
    <t>421/пр_2020_п.92_пп.в</t>
  </si>
  <si>
    <t>421/пр_2020_п.91_абз.4</t>
  </si>
  <si>
    <t>Транспортные затраты, в случае невозможности их определения на основании расчета или по результатам конъюнктурного анализа (от отпускной цены на такое оборудования) - до 3% ПЗ=1,03 (ОЗП=1,03; ЭМ=1,03; МАТ=1,03)</t>
  </si>
  <si>
    <t>ТЦ_62.1.02.12_66_6660149600_10.04.2023_02</t>
  </si>
  <si>
    <t>ВСЕГО по смете</t>
  </si>
  <si>
    <t>(Потемкина Е.Н.)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</si>
  <si>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</si>
  <si>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ЛС-02-01</t>
  </si>
  <si>
    <t>ЛС-09-01</t>
  </si>
  <si>
    <t>Приказ ПАО «Россети Ленэнерго» №190 от 31.03.2023г.</t>
  </si>
  <si>
    <t>Затраты на содержание службы заказчика-застройщика - 4,15% (гл. 1÷9)</t>
  </si>
  <si>
    <t>Затраты на осуществление строительного контроля - 2,14% (гл. 1÷9)</t>
  </si>
  <si>
    <t xml:space="preserve">Проектные работы </t>
  </si>
  <si>
    <t>Сметная стоимость видов работ определена в сметно-нормативной базе ФСНБ-20220 (с Изм.</t>
  </si>
  <si>
    <t>по сборникам ГЭСНп-2001.</t>
  </si>
  <si>
    <t>по сборникам ГЭСНм-2001;</t>
  </si>
  <si>
    <t>по сборникам ГЭСН-2001;</t>
  </si>
  <si>
    <t>капитального строительства» (Приказ №774/пр от 11.12.2020 г. в ред. пр. №317/пр)</t>
  </si>
  <si>
    <t xml:space="preserve"> соответственно.</t>
  </si>
  <si>
    <t xml:space="preserve"> 1-14) на основании следующих нормативных материалов:</t>
  </si>
  <si>
    <t>О</t>
  </si>
  <si>
    <t>Письмо Минстроя России от 25.02.2025 № 10314-ИФ/09</t>
  </si>
  <si>
    <t>Постановление Правительства Ленинградской области от 14.02.2024 № 99</t>
  </si>
  <si>
    <t>01.01.2025</t>
  </si>
  <si>
    <t>Составлен в уровне цен по состоянию на I квартал 2025 г.</t>
  </si>
  <si>
    <t>КП ООО «ТрансКомИнжиниринг» № 155/КП 21.01.2025 г.</t>
  </si>
  <si>
    <t>«Создание системы сбора и передачи информации организацией двух цифровых каналов связи для передачи телеметрической информации и двух каналов связи для оперативных переговоров в направлении Филиала АО «СО ЕЭС» Ленинградское РДУ на ПС110 кВ Левобережная (ПС-229)»</t>
  </si>
  <si>
    <t>ООО «Подпорожские электрические сети»</t>
  </si>
  <si>
    <t>Монтаж опорной рамы шкафов 3 шт.</t>
  </si>
  <si>
    <t>ПС110 кВ Левобережная (ПС-229)</t>
  </si>
  <si>
    <t>Система сбора и передачи информации. ПС110 кВ Левобережная (ПС-229). Строительно-монтажные работы</t>
  </si>
  <si>
    <t>Глава 8. Благоустройство и озеленение территории</t>
  </si>
  <si>
    <t>Временные здания и сооружения, трансформаторные подстанции напряжением 35 кВ и выше, прочие объекты энергетики - 3,9%</t>
  </si>
  <si>
    <t>Методика определения затрат на строительство временных зданий и сооружений от 19.06.2020г. №332/пр, прил.1, п.22</t>
  </si>
  <si>
    <t>Методика определения сметной стоимости строительства от 25.05.2021г. №325/пр, прил.1, п.71</t>
  </si>
  <si>
    <t>Дополнительные затраты при производстве работ в зимнее время с учетом коэффициента зонирования территории - 2,0%</t>
  </si>
  <si>
    <t>Непредвиденные затраты для объектов капитального строительства производственного назначения, линейных ообъектов - 3%</t>
  </si>
  <si>
    <t>Приказ Минстроя № 421/пр от 04.08.2020 г. п. 179 б.</t>
  </si>
  <si>
    <t>Федеральный закон №303-Ф3 от 03.08.2018 г.</t>
  </si>
  <si>
    <t>НДС 20%</t>
  </si>
  <si>
    <t xml:space="preserve">Руководитель проектной организации </t>
  </si>
  <si>
    <t xml:space="preserve">Начальник </t>
  </si>
  <si>
    <t>70,1111576</t>
  </si>
  <si>
    <t>2,7713754</t>
  </si>
  <si>
    <t>Раздел 4. Оборудование</t>
  </si>
  <si>
    <t>18
О</t>
  </si>
  <si>
    <t>19
О</t>
  </si>
  <si>
    <t>20
О</t>
  </si>
  <si>
    <t>Итоги по разделу 4 Оборудование :</t>
  </si>
  <si>
    <t>Всего по разделу 4 Оборудование</t>
  </si>
  <si>
    <t>468,8264576</t>
  </si>
  <si>
    <t>14,9654754</t>
  </si>
  <si>
    <t>Шкаф серверного оборудования (ШСО)</t>
  </si>
  <si>
    <t>Модернизация системы сбора и передачи информации  в части расширения объема передаваемой телеметрической информации на подстанции ПС110 кВ Левобережная (ПС-229)</t>
  </si>
  <si>
    <t>Система сбора и передачи информации. ПС110 кВ Левобережная (ПС-229)</t>
  </si>
  <si>
    <t>Модернизация системы сбора и передачи информации в части расширения объема передаваемой телеметрической информации на подстанции ПС110 кВ Левобережная (ПС-229)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</si>
</sst>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  <numFmt numFmtId="166" formatCode="_-* #,##0.00_р_._-;\-* #,##0.00_р_._-;_-* &quot;-&quot;??_р_._-;_-@_-"/>
    <numFmt numFmtId="167" formatCode="0.0"/>
    <numFmt numFmtId="168" formatCode="0.000"/>
    <numFmt numFmtId="169" formatCode="0.00000"/>
    <numFmt numFmtId="170" formatCode="0.0000"/>
    <numFmt numFmtId="171" formatCode="0.000000"/>
    <numFmt numFmtId="172" formatCode="0.000000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sz val="11"/>
      <color rgb="FF000000"/>
      <name val="Calibri"/>
      <family val="2"/>
      <charset val="204"/>
    </font>
    <font>
      <b/>
      <i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FF000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b/>
      <sz val="8"/>
      <color rgb="FFFFFFFF"/>
      <name val="Arial"/>
      <charset val="204"/>
    </font>
    <font>
      <i/>
      <sz val="8"/>
      <color rgb="FF7F7F7F"/>
      <name val="Arial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3">
    <xf numFmtId="0" fontId="0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0" borderId="0"/>
    <xf numFmtId="0" fontId="14" fillId="0" borderId="0"/>
    <xf numFmtId="0" fontId="12" fillId="0" borderId="0"/>
    <xf numFmtId="43" fontId="13" fillId="0" borderId="0" applyFont="0" applyFill="0" applyBorder="0" applyAlignment="0" applyProtection="0"/>
    <xf numFmtId="0" fontId="17" fillId="0" borderId="1">
      <alignment horizontal="left"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0" borderId="0"/>
    <xf numFmtId="0" fontId="28" fillId="0" borderId="0"/>
    <xf numFmtId="0" fontId="22" fillId="0" borderId="0"/>
    <xf numFmtId="0" fontId="30" fillId="0" borderId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12" borderId="0" applyNumberFormat="0" applyBorder="0" applyAlignment="0" applyProtection="0"/>
    <xf numFmtId="0" fontId="32" fillId="6" borderId="41" applyNumberFormat="0" applyAlignment="0" applyProtection="0"/>
    <xf numFmtId="0" fontId="33" fillId="13" borderId="42" applyNumberFormat="0" applyAlignment="0" applyProtection="0"/>
    <xf numFmtId="0" fontId="34" fillId="13" borderId="41" applyNumberFormat="0" applyAlignment="0" applyProtection="0"/>
    <xf numFmtId="0" fontId="35" fillId="0" borderId="43" applyNumberFormat="0" applyFill="0" applyAlignment="0" applyProtection="0"/>
    <xf numFmtId="0" fontId="36" fillId="0" borderId="44" applyNumberFormat="0" applyFill="0" applyAlignment="0" applyProtection="0"/>
    <xf numFmtId="0" fontId="37" fillId="0" borderId="45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46" applyNumberFormat="0" applyFill="0" applyAlignment="0" applyProtection="0"/>
    <xf numFmtId="0" fontId="39" fillId="14" borderId="47" applyNumberFormat="0" applyAlignment="0" applyProtection="0"/>
    <xf numFmtId="0" fontId="40" fillId="0" borderId="0" applyNumberFormat="0" applyFill="0" applyBorder="0" applyAlignment="0" applyProtection="0"/>
    <xf numFmtId="0" fontId="41" fillId="15" borderId="0" applyNumberFormat="0" applyBorder="0" applyAlignment="0" applyProtection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30" fillId="16" borderId="48" applyNumberFormat="0" applyAlignment="0" applyProtection="0"/>
    <xf numFmtId="0" fontId="44" fillId="0" borderId="49" applyNumberFormat="0" applyFill="0" applyAlignment="0" applyProtection="0"/>
    <xf numFmtId="0" fontId="45" fillId="0" borderId="0" applyNumberForma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2" fillId="0" borderId="0"/>
    <xf numFmtId="0" fontId="47" fillId="0" borderId="0"/>
    <xf numFmtId="0" fontId="12" fillId="0" borderId="0"/>
    <xf numFmtId="0" fontId="48" fillId="0" borderId="0" applyNumberFormat="0" applyFill="0" applyBorder="0" applyAlignment="0" applyProtection="0"/>
    <xf numFmtId="0" fontId="2" fillId="0" borderId="0"/>
    <xf numFmtId="0" fontId="4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37" fillId="0" borderId="50" applyNumberFormat="0" applyFill="0" applyAlignment="0" applyProtection="0"/>
    <xf numFmtId="0" fontId="3" fillId="0" borderId="0"/>
    <xf numFmtId="0" fontId="17" fillId="0" borderId="54">
      <alignment horizontal="left" vertical="top"/>
    </xf>
    <xf numFmtId="43" fontId="3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6" borderId="41" applyNumberFormat="0" applyAlignment="0" applyProtection="0"/>
    <xf numFmtId="0" fontId="34" fillId="13" borderId="41" applyNumberFormat="0" applyAlignment="0" applyProtection="0"/>
    <xf numFmtId="0" fontId="32" fillId="6" borderId="41" applyNumberFormat="0" applyAlignment="0" applyProtection="0"/>
    <xf numFmtId="0" fontId="33" fillId="13" borderId="42" applyNumberFormat="0" applyAlignment="0" applyProtection="0"/>
    <xf numFmtId="0" fontId="34" fillId="13" borderId="41" applyNumberFormat="0" applyAlignment="0" applyProtection="0"/>
    <xf numFmtId="0" fontId="37" fillId="0" borderId="50" applyNumberFormat="0" applyFill="0" applyAlignment="0" applyProtection="0"/>
    <xf numFmtId="0" fontId="38" fillId="0" borderId="46" applyNumberFormat="0" applyFill="0" applyAlignment="0" applyProtection="0"/>
    <xf numFmtId="0" fontId="37" fillId="0" borderId="50" applyNumberFormat="0" applyFill="0" applyAlignment="0" applyProtection="0"/>
    <xf numFmtId="0" fontId="37" fillId="0" borderId="50" applyNumberFormat="0" applyFill="0" applyAlignment="0" applyProtection="0"/>
    <xf numFmtId="0" fontId="30" fillId="16" borderId="48" applyNumberFormat="0" applyAlignment="0" applyProtection="0"/>
    <xf numFmtId="0" fontId="33" fillId="13" borderId="42" applyNumberFormat="0" applyAlignment="0" applyProtection="0"/>
    <xf numFmtId="0" fontId="37" fillId="0" borderId="50" applyNumberFormat="0" applyFill="0" applyAlignment="0" applyProtection="0"/>
    <xf numFmtId="0" fontId="30" fillId="16" borderId="48" applyNumberFormat="0" applyAlignment="0" applyProtection="0"/>
    <xf numFmtId="0" fontId="38" fillId="0" borderId="46" applyNumberFormat="0" applyFill="0" applyAlignment="0" applyProtection="0"/>
    <xf numFmtId="0" fontId="37" fillId="0" borderId="50" applyNumberFormat="0" applyFill="0" applyAlignment="0" applyProtection="0"/>
    <xf numFmtId="0" fontId="37" fillId="0" borderId="50" applyNumberFormat="0" applyFill="0" applyAlignment="0" applyProtection="0"/>
    <xf numFmtId="0" fontId="37" fillId="0" borderId="50" applyNumberFormat="0" applyFill="0" applyAlignment="0" applyProtection="0"/>
    <xf numFmtId="0" fontId="37" fillId="0" borderId="50" applyNumberFormat="0" applyFill="0" applyAlignment="0" applyProtection="0"/>
    <xf numFmtId="0" fontId="50" fillId="0" borderId="0"/>
    <xf numFmtId="0" fontId="5" fillId="0" borderId="0">
      <alignment horizontal="center"/>
    </xf>
    <xf numFmtId="0" fontId="3" fillId="0" borderId="0"/>
    <xf numFmtId="0" fontId="52" fillId="0" borderId="0"/>
    <xf numFmtId="0" fontId="54" fillId="0" borderId="0"/>
    <xf numFmtId="0" fontId="55" fillId="0" borderId="0"/>
    <xf numFmtId="0" fontId="56" fillId="0" borderId="0"/>
    <xf numFmtId="0" fontId="60" fillId="0" borderId="0"/>
    <xf numFmtId="0" fontId="61" fillId="0" borderId="0"/>
    <xf numFmtId="0" fontId="62" fillId="0" borderId="0"/>
    <xf numFmtId="0" fontId="64" fillId="0" borderId="0"/>
  </cellStyleXfs>
  <cellXfs count="549">
    <xf numFmtId="0" fontId="0" fillId="0" borderId="0" xfId="0"/>
    <xf numFmtId="4" fontId="5" fillId="0" borderId="1" xfId="3" applyNumberFormat="1" applyFont="1" applyFill="1" applyBorder="1" applyAlignment="1">
      <alignment horizontal="right" vertical="top" wrapText="1"/>
    </xf>
    <xf numFmtId="0" fontId="5" fillId="0" borderId="1" xfId="3" applyNumberFormat="1" applyFont="1" applyFill="1" applyBorder="1" applyAlignment="1">
      <alignment horizontal="center" vertical="top"/>
    </xf>
    <xf numFmtId="43" fontId="5" fillId="0" borderId="1" xfId="3" applyFont="1" applyFill="1" applyBorder="1" applyAlignment="1">
      <alignment horizontal="left" vertical="top"/>
    </xf>
    <xf numFmtId="43" fontId="5" fillId="0" borderId="1" xfId="3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9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10" xfId="0" applyFont="1" applyBorder="1" applyAlignment="1">
      <alignment horizontal="left" vertical="center"/>
    </xf>
    <xf numFmtId="0" fontId="8" fillId="0" borderId="0" xfId="0" applyFont="1"/>
    <xf numFmtId="0" fontId="6" fillId="0" borderId="11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27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18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Continuous" vertical="center"/>
    </xf>
    <xf numFmtId="0" fontId="8" fillId="0" borderId="16" xfId="0" applyFont="1" applyBorder="1" applyAlignment="1">
      <alignment horizontal="centerContinuous" vertical="center"/>
    </xf>
    <xf numFmtId="0" fontId="8" fillId="0" borderId="17" xfId="0" applyFont="1" applyBorder="1" applyAlignment="1">
      <alignment horizontal="centerContinuous" vertical="center"/>
    </xf>
    <xf numFmtId="0" fontId="8" fillId="0" borderId="2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Continuous" vertical="center"/>
    </xf>
    <xf numFmtId="0" fontId="9" fillId="0" borderId="17" xfId="0" applyFont="1" applyBorder="1" applyAlignment="1">
      <alignment horizontal="centerContinuous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right" vertical="top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1" xfId="3" applyNumberFormat="1" applyFont="1" applyFill="1" applyBorder="1" applyAlignment="1">
      <alignment horizontal="left" vertical="top"/>
    </xf>
    <xf numFmtId="49" fontId="8" fillId="0" borderId="20" xfId="0" applyNumberFormat="1" applyFont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left" vertical="center"/>
    </xf>
    <xf numFmtId="0" fontId="5" fillId="2" borderId="0" xfId="2" applyFont="1" applyFill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0" xfId="0" applyNumberFormat="1" applyFont="1" applyFill="1" applyAlignment="1">
      <alignment vertical="center"/>
    </xf>
    <xf numFmtId="49" fontId="0" fillId="0" borderId="1" xfId="0" applyNumberFormat="1" applyBorder="1" applyAlignment="1">
      <alignment vertical="top"/>
    </xf>
    <xf numFmtId="0" fontId="16" fillId="0" borderId="0" xfId="7" applyFont="1" applyAlignment="1">
      <alignment wrapText="1"/>
    </xf>
    <xf numFmtId="0" fontId="16" fillId="0" borderId="0" xfId="7" applyFont="1" applyAlignment="1">
      <alignment horizontal="centerContinuous" vertical="center"/>
    </xf>
    <xf numFmtId="1" fontId="16" fillId="0" borderId="0" xfId="7" applyNumberFormat="1" applyFont="1" applyAlignment="1">
      <alignment horizontal="centerContinuous" vertical="center"/>
    </xf>
    <xf numFmtId="4" fontId="16" fillId="0" borderId="0" xfId="7" applyNumberFormat="1" applyFont="1" applyAlignment="1">
      <alignment wrapText="1"/>
    </xf>
    <xf numFmtId="0" fontId="16" fillId="0" borderId="0" xfId="7" applyFont="1" applyAlignment="1">
      <alignment horizontal="center" vertical="center"/>
    </xf>
    <xf numFmtId="0" fontId="16" fillId="0" borderId="0" xfId="7" applyFont="1" applyAlignment="1" applyProtection="1">
      <alignment vertical="center"/>
      <protection locked="0"/>
    </xf>
    <xf numFmtId="0" fontId="16" fillId="0" borderId="0" xfId="7" applyFont="1" applyProtection="1">
      <protection locked="0"/>
    </xf>
    <xf numFmtId="0" fontId="16" fillId="0" borderId="39" xfId="7" applyFont="1" applyBorder="1" applyAlignment="1" applyProtection="1">
      <alignment vertical="center"/>
      <protection locked="0"/>
    </xf>
    <xf numFmtId="0" fontId="16" fillId="0" borderId="3" xfId="7" applyFont="1" applyBorder="1" applyAlignment="1" applyProtection="1">
      <alignment vertical="center"/>
      <protection locked="0"/>
    </xf>
    <xf numFmtId="0" fontId="16" fillId="0" borderId="0" xfId="7" applyFont="1" applyAlignment="1">
      <alignment horizontal="center" vertical="center" wrapText="1"/>
    </xf>
    <xf numFmtId="0" fontId="21" fillId="2" borderId="0" xfId="0" applyFont="1" applyFill="1"/>
    <xf numFmtId="4" fontId="15" fillId="0" borderId="0" xfId="7" applyNumberFormat="1" applyFont="1" applyAlignment="1">
      <alignment horizontal="center" vertical="center" wrapText="1"/>
    </xf>
    <xf numFmtId="0" fontId="16" fillId="0" borderId="0" xfId="7" applyFont="1" applyAlignment="1">
      <alignment vertical="center" wrapText="1"/>
    </xf>
    <xf numFmtId="43" fontId="16" fillId="0" borderId="0" xfId="7" applyNumberFormat="1" applyFont="1" applyAlignment="1">
      <alignment wrapText="1"/>
    </xf>
    <xf numFmtId="0" fontId="20" fillId="2" borderId="0" xfId="0" applyFont="1" applyFill="1"/>
    <xf numFmtId="0" fontId="16" fillId="0" borderId="0" xfId="7" applyFont="1" applyAlignment="1" applyProtection="1">
      <alignment vertical="center" wrapText="1"/>
      <protection locked="0"/>
    </xf>
    <xf numFmtId="0" fontId="16" fillId="0" borderId="39" xfId="7" applyFont="1" applyBorder="1" applyAlignment="1" applyProtection="1">
      <alignment vertical="center" wrapText="1"/>
      <protection locked="0"/>
    </xf>
    <xf numFmtId="0" fontId="16" fillId="0" borderId="3" xfId="7" applyFont="1" applyBorder="1" applyAlignment="1" applyProtection="1">
      <alignment vertical="center" wrapText="1"/>
      <protection locked="0"/>
    </xf>
    <xf numFmtId="0" fontId="16" fillId="0" borderId="0" xfId="7" applyFont="1" applyAlignment="1" applyProtection="1">
      <alignment horizontal="center" vertical="center"/>
      <protection locked="0"/>
    </xf>
    <xf numFmtId="0" fontId="16" fillId="0" borderId="39" xfId="7" applyFont="1" applyBorder="1" applyAlignment="1" applyProtection="1">
      <alignment horizontal="center" vertical="center"/>
      <protection locked="0"/>
    </xf>
    <xf numFmtId="0" fontId="16" fillId="0" borderId="3" xfId="7" applyFont="1" applyBorder="1" applyAlignment="1" applyProtection="1">
      <alignment horizontal="center" vertical="center"/>
      <protection locked="0"/>
    </xf>
    <xf numFmtId="4" fontId="16" fillId="0" borderId="0" xfId="7" applyNumberFormat="1" applyFont="1" applyAlignment="1">
      <alignment horizontal="center" vertical="center"/>
    </xf>
    <xf numFmtId="4" fontId="16" fillId="0" borderId="0" xfId="7" applyNumberFormat="1" applyFont="1" applyAlignment="1" applyProtection="1">
      <alignment horizontal="center" vertical="center"/>
      <protection locked="0"/>
    </xf>
    <xf numFmtId="4" fontId="16" fillId="0" borderId="0" xfId="7" applyNumberFormat="1" applyFont="1" applyAlignment="1">
      <alignment horizontal="center" vertical="center" wrapText="1"/>
    </xf>
    <xf numFmtId="4" fontId="16" fillId="0" borderId="0" xfId="8" applyNumberFormat="1" applyFont="1" applyFill="1" applyAlignment="1">
      <alignment horizontal="center" vertical="center" wrapText="1"/>
    </xf>
    <xf numFmtId="0" fontId="16" fillId="0" borderId="0" xfId="7" applyFont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Continuous" vertical="center" wrapText="1"/>
    </xf>
    <xf numFmtId="0" fontId="16" fillId="0" borderId="3" xfId="7" applyFont="1" applyBorder="1" applyAlignment="1" applyProtection="1">
      <alignment horizontal="left" vertical="center" wrapText="1"/>
      <protection locked="0"/>
    </xf>
    <xf numFmtId="43" fontId="16" fillId="0" borderId="0" xfId="10" applyFont="1" applyFill="1" applyAlignment="1">
      <alignment wrapText="1"/>
    </xf>
    <xf numFmtId="4" fontId="16" fillId="0" borderId="39" xfId="7" applyNumberFormat="1" applyFont="1" applyBorder="1" applyAlignment="1" applyProtection="1">
      <alignment horizontal="center" vertical="center"/>
      <protection locked="0"/>
    </xf>
    <xf numFmtId="4" fontId="16" fillId="0" borderId="3" xfId="7" applyNumberFormat="1" applyFont="1" applyBorder="1" applyAlignment="1" applyProtection="1">
      <alignment horizontal="center" vertical="center"/>
      <protection locked="0"/>
    </xf>
    <xf numFmtId="4" fontId="16" fillId="2" borderId="0" xfId="8" applyNumberFormat="1" applyFont="1" applyFill="1" applyAlignment="1" applyProtection="1">
      <alignment horizontal="center" vertical="center"/>
      <protection locked="0"/>
    </xf>
    <xf numFmtId="4" fontId="16" fillId="2" borderId="0" xfId="7" applyNumberFormat="1" applyFont="1" applyFill="1" applyAlignment="1">
      <alignment horizontal="center" vertical="center"/>
    </xf>
    <xf numFmtId="4" fontId="16" fillId="2" borderId="0" xfId="7" applyNumberFormat="1" applyFont="1" applyFill="1" applyAlignment="1" applyProtection="1">
      <alignment horizontal="center" vertical="center"/>
      <protection locked="0"/>
    </xf>
    <xf numFmtId="4" fontId="16" fillId="2" borderId="0" xfId="7" applyNumberFormat="1" applyFont="1" applyFill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4" fontId="15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15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7" applyFont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 wrapText="1"/>
    </xf>
    <xf numFmtId="4" fontId="15" fillId="0" borderId="1" xfId="7" applyNumberFormat="1" applyFont="1" applyBorder="1" applyAlignment="1">
      <alignment horizontal="center" wrapText="1"/>
    </xf>
    <xf numFmtId="1" fontId="16" fillId="0" borderId="0" xfId="7" applyNumberFormat="1" applyFont="1" applyAlignment="1">
      <alignment horizontal="centerContinuous" vertical="center" wrapText="1"/>
    </xf>
    <xf numFmtId="4" fontId="16" fillId="0" borderId="0" xfId="7" applyNumberFormat="1" applyFont="1" applyAlignment="1">
      <alignment horizontal="centerContinuous" vertical="center" wrapText="1"/>
    </xf>
    <xf numFmtId="4" fontId="16" fillId="0" borderId="0" xfId="8" applyNumberFormat="1" applyFont="1" applyFill="1" applyAlignment="1" applyProtection="1">
      <alignment horizontal="center" vertical="center" wrapText="1"/>
      <protection locked="0"/>
    </xf>
    <xf numFmtId="4" fontId="16" fillId="0" borderId="0" xfId="7" applyNumberFormat="1" applyFont="1" applyAlignment="1" applyProtection="1">
      <alignment horizontal="center" vertical="center" wrapText="1"/>
      <protection locked="0"/>
    </xf>
    <xf numFmtId="4" fontId="16" fillId="0" borderId="39" xfId="7" applyNumberFormat="1" applyFont="1" applyBorder="1" applyAlignment="1" applyProtection="1">
      <alignment vertical="center" wrapText="1"/>
      <protection locked="0"/>
    </xf>
    <xf numFmtId="4" fontId="16" fillId="0" borderId="3" xfId="7" applyNumberFormat="1" applyFont="1" applyBorder="1" applyAlignment="1" applyProtection="1">
      <alignment vertical="center" wrapText="1"/>
      <protection locked="0"/>
    </xf>
    <xf numFmtId="0" fontId="23" fillId="0" borderId="0" xfId="12" applyFont="1"/>
    <xf numFmtId="0" fontId="23" fillId="0" borderId="0" xfId="12" applyFont="1" applyAlignment="1">
      <alignment wrapText="1"/>
    </xf>
    <xf numFmtId="0" fontId="23" fillId="0" borderId="0" xfId="12" applyFont="1" applyAlignment="1">
      <alignment horizontal="right"/>
    </xf>
    <xf numFmtId="0" fontId="23" fillId="0" borderId="0" xfId="12" applyFont="1" applyAlignment="1">
      <alignment vertical="top"/>
    </xf>
    <xf numFmtId="0" fontId="23" fillId="0" borderId="0" xfId="12" applyFont="1" applyAlignment="1">
      <alignment horizontal="left" vertical="top"/>
    </xf>
    <xf numFmtId="0" fontId="23" fillId="0" borderId="0" xfId="12" applyFont="1" applyAlignment="1">
      <alignment horizontal="left"/>
    </xf>
    <xf numFmtId="0" fontId="24" fillId="0" borderId="0" xfId="12" applyFont="1" applyAlignment="1">
      <alignment horizontal="left"/>
    </xf>
    <xf numFmtId="0" fontId="23" fillId="0" borderId="0" xfId="12" applyFont="1" applyAlignment="1">
      <alignment horizontal="center"/>
    </xf>
    <xf numFmtId="0" fontId="23" fillId="0" borderId="39" xfId="12" applyFont="1" applyBorder="1"/>
    <xf numFmtId="0" fontId="26" fillId="0" borderId="0" xfId="12" applyFont="1"/>
    <xf numFmtId="0" fontId="26" fillId="0" borderId="0" xfId="12" applyFont="1" applyAlignment="1">
      <alignment horizontal="center"/>
    </xf>
    <xf numFmtId="3" fontId="23" fillId="0" borderId="0" xfId="12" applyNumberFormat="1" applyFont="1" applyAlignment="1">
      <alignment horizontal="right" vertical="top"/>
    </xf>
    <xf numFmtId="0" fontId="23" fillId="0" borderId="39" xfId="12" applyFont="1" applyBorder="1" applyAlignment="1">
      <alignment horizontal="center"/>
    </xf>
    <xf numFmtId="0" fontId="23" fillId="0" borderId="39" xfId="12" applyFont="1" applyBorder="1" applyAlignment="1">
      <alignment vertical="top"/>
    </xf>
    <xf numFmtId="0" fontId="24" fillId="0" borderId="0" xfId="12" applyFont="1" applyAlignment="1">
      <alignment horizontal="center"/>
    </xf>
    <xf numFmtId="49" fontId="0" fillId="0" borderId="0" xfId="0" applyNumberFormat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49" fontId="0" fillId="0" borderId="0" xfId="0" applyNumberFormat="1" applyAlignment="1">
      <alignment vertical="top" wrapText="1"/>
    </xf>
    <xf numFmtId="0" fontId="53" fillId="0" borderId="0" xfId="12" applyFont="1"/>
    <xf numFmtId="49" fontId="29" fillId="0" borderId="1" xfId="0" applyNumberFormat="1" applyFont="1" applyBorder="1" applyAlignment="1">
      <alignment vertical="top" wrapText="1"/>
    </xf>
    <xf numFmtId="49" fontId="5" fillId="0" borderId="0" xfId="0" applyNumberFormat="1" applyFont="1" applyAlignment="1">
      <alignment vertical="top"/>
    </xf>
    <xf numFmtId="0" fontId="27" fillId="0" borderId="0" xfId="12" applyFont="1" applyAlignment="1">
      <alignment horizontal="center"/>
    </xf>
    <xf numFmtId="0" fontId="57" fillId="0" borderId="0" xfId="12" applyFont="1"/>
    <xf numFmtId="0" fontId="26" fillId="0" borderId="0" xfId="12" applyFont="1" applyAlignment="1">
      <alignment vertical="top"/>
    </xf>
    <xf numFmtId="0" fontId="26" fillId="0" borderId="0" xfId="12" applyFont="1" applyAlignment="1">
      <alignment horizontal="center" vertical="top"/>
    </xf>
    <xf numFmtId="49" fontId="23" fillId="0" borderId="0" xfId="12" applyNumberFormat="1" applyFont="1" applyAlignment="1">
      <alignment horizontal="left"/>
    </xf>
    <xf numFmtId="2" fontId="23" fillId="0" borderId="39" xfId="12" applyNumberFormat="1" applyFont="1" applyBorder="1" applyAlignment="1">
      <alignment horizontal="left"/>
    </xf>
    <xf numFmtId="49" fontId="23" fillId="0" borderId="39" xfId="12" applyNumberFormat="1" applyFont="1" applyBorder="1" applyAlignment="1">
      <alignment horizontal="left"/>
    </xf>
    <xf numFmtId="0" fontId="24" fillId="0" borderId="0" xfId="12" applyFont="1" applyAlignment="1">
      <alignment horizontal="left" vertical="top"/>
    </xf>
    <xf numFmtId="0" fontId="26" fillId="0" borderId="39" xfId="12" applyFont="1" applyBorder="1" applyAlignment="1">
      <alignment horizontal="center" vertical="top"/>
    </xf>
    <xf numFmtId="4" fontId="24" fillId="0" borderId="39" xfId="12" applyNumberFormat="1" applyFont="1" applyBorder="1" applyAlignment="1">
      <alignment horizontal="right" vertical="top"/>
    </xf>
    <xf numFmtId="0" fontId="23" fillId="0" borderId="39" xfId="12" applyFont="1" applyBorder="1" applyAlignment="1">
      <alignment horizontal="right" vertical="top"/>
    </xf>
    <xf numFmtId="0" fontId="59" fillId="0" borderId="39" xfId="12" applyFont="1" applyBorder="1" applyAlignment="1">
      <alignment horizontal="center" vertical="top"/>
    </xf>
    <xf numFmtId="0" fontId="23" fillId="0" borderId="54" xfId="12" applyFont="1" applyBorder="1" applyAlignment="1">
      <alignment horizontal="center" vertical="top" wrapText="1"/>
    </xf>
    <xf numFmtId="0" fontId="58" fillId="0" borderId="0" xfId="12" applyFont="1" applyAlignment="1">
      <alignment wrapText="1"/>
    </xf>
    <xf numFmtId="1" fontId="23" fillId="0" borderId="54" xfId="12" applyNumberFormat="1" applyFont="1" applyBorder="1" applyAlignment="1">
      <alignment horizontal="center" vertical="top" wrapText="1"/>
    </xf>
    <xf numFmtId="2" fontId="23" fillId="0" borderId="54" xfId="12" applyNumberFormat="1" applyFont="1" applyBorder="1" applyAlignment="1">
      <alignment horizontal="left" vertical="top" wrapText="1"/>
    </xf>
    <xf numFmtId="0" fontId="23" fillId="0" borderId="54" xfId="12" applyFont="1" applyBorder="1" applyAlignment="1">
      <alignment horizontal="left" vertical="top" wrapText="1"/>
    </xf>
    <xf numFmtId="4" fontId="23" fillId="0" borderId="54" xfId="12" applyNumberFormat="1" applyFont="1" applyBorder="1" applyAlignment="1">
      <alignment horizontal="right" vertical="top" wrapText="1"/>
    </xf>
    <xf numFmtId="0" fontId="24" fillId="0" borderId="54" xfId="12" applyFont="1" applyBorder="1"/>
    <xf numFmtId="4" fontId="24" fillId="0" borderId="54" xfId="12" applyNumberFormat="1" applyFont="1" applyBorder="1" applyAlignment="1">
      <alignment horizontal="right" vertical="top" wrapText="1"/>
    </xf>
    <xf numFmtId="4" fontId="24" fillId="0" borderId="54" xfId="12" applyNumberFormat="1" applyFont="1" applyBorder="1" applyAlignment="1">
      <alignment horizontal="right" vertical="top"/>
    </xf>
    <xf numFmtId="0" fontId="24" fillId="0" borderId="0" xfId="12" applyFont="1" applyAlignment="1">
      <alignment wrapText="1"/>
    </xf>
    <xf numFmtId="0" fontId="23" fillId="0" borderId="39" xfId="12" applyFont="1" applyBorder="1" applyAlignment="1">
      <alignment horizontal="left" vertical="top"/>
    </xf>
    <xf numFmtId="0" fontId="26" fillId="0" borderId="52" xfId="12" applyFont="1" applyBorder="1" applyAlignment="1">
      <alignment horizontal="center" vertical="center"/>
    </xf>
    <xf numFmtId="0" fontId="26" fillId="0" borderId="0" xfId="12" applyFont="1" applyAlignment="1">
      <alignment vertical="center"/>
    </xf>
    <xf numFmtId="0" fontId="57" fillId="0" borderId="0" xfId="12" applyFont="1" applyAlignment="1">
      <alignment wrapText="1"/>
    </xf>
    <xf numFmtId="4" fontId="57" fillId="0" borderId="0" xfId="12" applyNumberFormat="1" applyFont="1"/>
    <xf numFmtId="49" fontId="29" fillId="0" borderId="1" xfId="0" applyNumberFormat="1" applyFont="1" applyBorder="1" applyAlignment="1">
      <alignment vertical="top"/>
    </xf>
    <xf numFmtId="0" fontId="15" fillId="0" borderId="54" xfId="7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top"/>
    </xf>
    <xf numFmtId="0" fontId="29" fillId="0" borderId="1" xfId="0" applyFont="1" applyBorder="1" applyAlignment="1">
      <alignment horizontal="center" vertical="top"/>
    </xf>
    <xf numFmtId="4" fontId="29" fillId="0" borderId="1" xfId="0" applyNumberFormat="1" applyFont="1" applyBorder="1" applyAlignment="1">
      <alignment horizontal="center" vertical="top"/>
    </xf>
    <xf numFmtId="49" fontId="29" fillId="0" borderId="0" xfId="0" applyNumberFormat="1" applyFont="1" applyAlignment="1">
      <alignment vertical="top" wrapText="1"/>
    </xf>
    <xf numFmtId="49" fontId="29" fillId="0" borderId="0" xfId="0" applyNumberFormat="1" applyFont="1" applyAlignment="1">
      <alignment vertical="top"/>
    </xf>
    <xf numFmtId="0" fontId="29" fillId="0" borderId="0" xfId="0" applyFont="1"/>
    <xf numFmtId="0" fontId="5" fillId="2" borderId="0" xfId="1" applyFont="1" applyFill="1"/>
    <xf numFmtId="4" fontId="5" fillId="2" borderId="0" xfId="1" applyNumberFormat="1" applyFont="1" applyFill="1"/>
    <xf numFmtId="4" fontId="5" fillId="2" borderId="0" xfId="1" applyNumberFormat="1" applyFont="1" applyFill="1" applyAlignment="1">
      <alignment horizontal="right"/>
    </xf>
    <xf numFmtId="0" fontId="5" fillId="2" borderId="0" xfId="1" applyFont="1" applyFill="1" applyAlignment="1">
      <alignment horizontal="center" vertical="top"/>
    </xf>
    <xf numFmtId="49" fontId="5" fillId="2" borderId="0" xfId="1" applyNumberFormat="1" applyFont="1" applyFill="1" applyAlignment="1">
      <alignment horizontal="left" vertical="top"/>
    </xf>
    <xf numFmtId="0" fontId="5" fillId="2" borderId="0" xfId="1" applyFont="1" applyFill="1" applyAlignment="1">
      <alignment horizontal="left" vertical="top"/>
    </xf>
    <xf numFmtId="4" fontId="5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right" vertical="center"/>
    </xf>
    <xf numFmtId="0" fontId="5" fillId="2" borderId="0" xfId="1" applyFont="1" applyFill="1" applyAlignment="1">
      <alignment horizontal="left"/>
    </xf>
    <xf numFmtId="4" fontId="11" fillId="2" borderId="0" xfId="1" applyNumberFormat="1" applyFont="1" applyFill="1" applyAlignment="1">
      <alignment horizontal="center" vertical="center"/>
    </xf>
    <xf numFmtId="4" fontId="10" fillId="2" borderId="0" xfId="1" applyNumberFormat="1" applyFont="1" applyFill="1" applyAlignment="1">
      <alignment horizontal="left" vertical="top"/>
    </xf>
    <xf numFmtId="4" fontId="10" fillId="2" borderId="0" xfId="1" applyNumberFormat="1" applyFont="1" applyFill="1" applyAlignment="1">
      <alignment horizontal="left" vertical="center"/>
    </xf>
    <xf numFmtId="4" fontId="51" fillId="2" borderId="0" xfId="1" applyNumberFormat="1" applyFont="1" applyFill="1" applyAlignment="1">
      <alignment horizontal="center" vertical="center"/>
    </xf>
    <xf numFmtId="4" fontId="10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right" vertical="top"/>
    </xf>
    <xf numFmtId="0" fontId="5" fillId="2" borderId="0" xfId="2" applyFont="1" applyFill="1" applyAlignment="1">
      <alignment horizontal="center" vertical="top"/>
    </xf>
    <xf numFmtId="0" fontId="5" fillId="2" borderId="0" xfId="2" applyFont="1" applyFill="1" applyAlignment="1">
      <alignment horizontal="left" vertical="top"/>
    </xf>
    <xf numFmtId="49" fontId="5" fillId="2" borderId="0" xfId="2" applyNumberFormat="1" applyFont="1" applyFill="1" applyAlignment="1">
      <alignment horizontal="left" vertical="top"/>
    </xf>
    <xf numFmtId="0" fontId="5" fillId="2" borderId="0" xfId="2" applyFont="1" applyFill="1" applyAlignment="1">
      <alignment horizontal="right" vertical="top"/>
    </xf>
    <xf numFmtId="0" fontId="5" fillId="2" borderId="1" xfId="3" applyNumberFormat="1" applyFont="1" applyFill="1" applyBorder="1" applyAlignment="1">
      <alignment horizontal="center" vertical="top"/>
    </xf>
    <xf numFmtId="4" fontId="5" fillId="2" borderId="1" xfId="3" applyNumberFormat="1" applyFont="1" applyFill="1" applyBorder="1" applyAlignment="1">
      <alignment horizontal="left" vertical="top"/>
    </xf>
    <xf numFmtId="43" fontId="5" fillId="2" borderId="1" xfId="3" applyFont="1" applyFill="1" applyBorder="1" applyAlignment="1">
      <alignment horizontal="left" vertical="top" wrapText="1"/>
    </xf>
    <xf numFmtId="4" fontId="5" fillId="2" borderId="1" xfId="3" applyNumberFormat="1" applyFont="1" applyFill="1" applyBorder="1" applyAlignment="1">
      <alignment horizontal="right" vertical="top"/>
    </xf>
    <xf numFmtId="4" fontId="5" fillId="2" borderId="1" xfId="3" applyNumberFormat="1" applyFont="1" applyFill="1" applyBorder="1" applyAlignment="1">
      <alignment horizontal="right" vertical="top" wrapText="1"/>
    </xf>
    <xf numFmtId="0" fontId="5" fillId="2" borderId="1" xfId="3" applyNumberFormat="1" applyFont="1" applyFill="1" applyBorder="1" applyAlignment="1">
      <alignment horizontal="left" vertical="top"/>
    </xf>
    <xf numFmtId="43" fontId="5" fillId="2" borderId="1" xfId="3" applyFont="1" applyFill="1" applyBorder="1" applyAlignment="1">
      <alignment horizontal="left" vertical="top"/>
    </xf>
    <xf numFmtId="0" fontId="5" fillId="2" borderId="1" xfId="3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>
      <alignment horizontal="right" vertical="top" wrapText="1"/>
    </xf>
    <xf numFmtId="0" fontId="5" fillId="2" borderId="1" xfId="3" applyNumberFormat="1" applyFont="1" applyFill="1" applyBorder="1" applyAlignment="1">
      <alignment horizontal="center" vertical="center" wrapText="1"/>
    </xf>
    <xf numFmtId="0" fontId="5" fillId="2" borderId="1" xfId="3" applyNumberFormat="1" applyFont="1" applyFill="1" applyBorder="1" applyAlignment="1">
      <alignment horizontal="left" vertical="center" wrapText="1"/>
    </xf>
    <xf numFmtId="0" fontId="10" fillId="2" borderId="1" xfId="3" applyNumberFormat="1" applyFont="1" applyFill="1" applyBorder="1" applyAlignment="1">
      <alignment horizontal="left" vertical="top"/>
    </xf>
    <xf numFmtId="4" fontId="10" fillId="2" borderId="1" xfId="3" applyNumberFormat="1" applyFont="1" applyFill="1" applyBorder="1" applyAlignment="1">
      <alignment horizontal="left" vertical="center" wrapText="1"/>
    </xf>
    <xf numFmtId="4" fontId="10" fillId="2" borderId="1" xfId="3" applyNumberFormat="1" applyFont="1" applyFill="1" applyBorder="1" applyAlignment="1">
      <alignment horizontal="right" vertical="top"/>
    </xf>
    <xf numFmtId="4" fontId="10" fillId="2" borderId="1" xfId="3" applyNumberFormat="1" applyFont="1" applyFill="1" applyBorder="1" applyAlignment="1">
      <alignment horizontal="right" vertical="top" wrapText="1"/>
    </xf>
    <xf numFmtId="0" fontId="5" fillId="2" borderId="1" xfId="4" applyNumberFormat="1" applyFont="1" applyFill="1" applyBorder="1" applyAlignment="1">
      <alignment horizontal="center" vertical="top" wrapText="1"/>
    </xf>
    <xf numFmtId="4" fontId="10" fillId="2" borderId="1" xfId="3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/>
    </xf>
    <xf numFmtId="49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top"/>
    </xf>
    <xf numFmtId="0" fontId="6" fillId="0" borderId="5" xfId="0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left" vertical="top" wrapText="1"/>
    </xf>
    <xf numFmtId="4" fontId="5" fillId="0" borderId="1" xfId="2" applyNumberFormat="1" applyFont="1" applyFill="1" applyBorder="1" applyAlignment="1">
      <alignment horizontal="right" vertical="top" wrapText="1"/>
    </xf>
    <xf numFmtId="0" fontId="5" fillId="0" borderId="54" xfId="3" applyNumberFormat="1" applyFont="1" applyFill="1" applyBorder="1" applyAlignment="1">
      <alignment horizontal="center" vertical="top"/>
    </xf>
    <xf numFmtId="49" fontId="5" fillId="0" borderId="54" xfId="2" applyNumberFormat="1" applyFont="1" applyFill="1" applyBorder="1" applyAlignment="1">
      <alignment horizontal="center" vertical="top" wrapText="1"/>
    </xf>
    <xf numFmtId="0" fontId="5" fillId="0" borderId="54" xfId="2" applyFont="1" applyFill="1" applyBorder="1" applyAlignment="1">
      <alignment horizontal="left" vertical="top" wrapText="1"/>
    </xf>
    <xf numFmtId="4" fontId="5" fillId="0" borderId="54" xfId="2" applyNumberFormat="1" applyFont="1" applyFill="1" applyBorder="1" applyAlignment="1">
      <alignment horizontal="right" vertical="top" wrapText="1"/>
    </xf>
    <xf numFmtId="4" fontId="5" fillId="0" borderId="54" xfId="3" applyNumberFormat="1" applyFont="1" applyFill="1" applyBorder="1" applyAlignment="1">
      <alignment horizontal="right" vertical="top" wrapText="1"/>
    </xf>
    <xf numFmtId="49" fontId="5" fillId="0" borderId="1" xfId="2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4" fontId="6" fillId="0" borderId="0" xfId="0" applyNumberFormat="1" applyFont="1" applyBorder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16" fillId="0" borderId="0" xfId="7" applyFont="1" applyAlignment="1">
      <alignment horizontal="right" wrapText="1"/>
    </xf>
    <xf numFmtId="0" fontId="20" fillId="2" borderId="0" xfId="0" applyFont="1" applyFill="1" applyAlignment="1">
      <alignment horizontal="right"/>
    </xf>
    <xf numFmtId="49" fontId="5" fillId="0" borderId="0" xfId="0" applyNumberFormat="1" applyFont="1" applyAlignment="1">
      <alignment horizontal="right" vertical="top" wrapText="1"/>
    </xf>
    <xf numFmtId="4" fontId="16" fillId="0" borderId="0" xfId="7" applyNumberFormat="1" applyFont="1" applyAlignment="1">
      <alignment horizontal="right" wrapText="1"/>
    </xf>
    <xf numFmtId="0" fontId="16" fillId="0" borderId="0" xfId="7" applyFont="1" applyAlignment="1">
      <alignment horizontal="left" wrapText="1"/>
    </xf>
    <xf numFmtId="0" fontId="20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 vertical="top" wrapText="1"/>
    </xf>
    <xf numFmtId="4" fontId="16" fillId="0" borderId="0" xfId="7" applyNumberFormat="1" applyFont="1" applyAlignment="1">
      <alignment horizontal="left" wrapText="1"/>
    </xf>
    <xf numFmtId="0" fontId="63" fillId="2" borderId="33" xfId="0" applyFont="1" applyFill="1" applyBorder="1" applyAlignment="1">
      <alignment horizontal="left"/>
    </xf>
    <xf numFmtId="49" fontId="5" fillId="2" borderId="0" xfId="2" applyNumberFormat="1" applyFont="1" applyFill="1" applyAlignment="1">
      <alignment horizontal="center" vertical="center"/>
    </xf>
    <xf numFmtId="4" fontId="5" fillId="2" borderId="0" xfId="2" applyNumberFormat="1" applyFont="1" applyFill="1"/>
    <xf numFmtId="0" fontId="5" fillId="2" borderId="0" xfId="2" applyFont="1" applyFill="1"/>
    <xf numFmtId="0" fontId="5" fillId="2" borderId="1" xfId="2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0" fontId="5" fillId="0" borderId="0" xfId="2" applyFont="1" applyFill="1"/>
    <xf numFmtId="4" fontId="5" fillId="0" borderId="0" xfId="2" applyNumberFormat="1" applyFont="1" applyFill="1"/>
    <xf numFmtId="0" fontId="5" fillId="0" borderId="0" xfId="2" applyFont="1" applyFill="1" applyAlignment="1">
      <alignment horizontal="center" vertical="center"/>
    </xf>
    <xf numFmtId="10" fontId="5" fillId="0" borderId="0" xfId="2" applyNumberFormat="1" applyFont="1" applyFill="1" applyAlignment="1">
      <alignment horizontal="center" vertical="center"/>
    </xf>
    <xf numFmtId="4" fontId="10" fillId="2" borderId="0" xfId="2" applyNumberFormat="1" applyFont="1" applyFill="1"/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/>
    <xf numFmtId="0" fontId="5" fillId="0" borderId="39" xfId="0" applyNumberFormat="1" applyFont="1" applyFill="1" applyBorder="1" applyAlignment="1" applyProtection="1">
      <alignment horizontal="left" vertical="top"/>
    </xf>
    <xf numFmtId="0" fontId="11" fillId="0" borderId="52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top"/>
    </xf>
    <xf numFmtId="0" fontId="11" fillId="0" borderId="52" xfId="0" applyNumberFormat="1" applyFont="1" applyFill="1" applyBorder="1" applyAlignment="1" applyProtection="1">
      <alignment horizontal="center"/>
    </xf>
    <xf numFmtId="49" fontId="65" fillId="0" borderId="0" xfId="82" applyNumberFormat="1" applyFont="1" applyFill="1" applyBorder="1" applyAlignment="1" applyProtection="1"/>
    <xf numFmtId="49" fontId="66" fillId="0" borderId="0" xfId="82" applyNumberFormat="1" applyFont="1" applyFill="1" applyBorder="1" applyAlignment="1" applyProtection="1">
      <alignment horizontal="right"/>
    </xf>
    <xf numFmtId="0" fontId="64" fillId="0" borderId="0" xfId="82"/>
    <xf numFmtId="49" fontId="66" fillId="0" borderId="0" xfId="82" applyNumberFormat="1" applyFont="1" applyFill="1" applyBorder="1" applyAlignment="1" applyProtection="1"/>
    <xf numFmtId="0" fontId="66" fillId="0" borderId="0" xfId="82" applyNumberFormat="1" applyFont="1" applyFill="1" applyBorder="1" applyAlignment="1" applyProtection="1">
      <alignment wrapText="1"/>
    </xf>
    <xf numFmtId="49" fontId="67" fillId="0" borderId="0" xfId="82" applyNumberFormat="1" applyFont="1" applyFill="1" applyBorder="1" applyAlignment="1" applyProtection="1">
      <alignment vertical="top" wrapText="1"/>
    </xf>
    <xf numFmtId="0" fontId="67" fillId="0" borderId="0" xfId="82" applyNumberFormat="1" applyFont="1" applyFill="1" applyBorder="1" applyAlignment="1" applyProtection="1">
      <alignment wrapText="1"/>
    </xf>
    <xf numFmtId="0" fontId="67" fillId="0" borderId="0" xfId="82" applyNumberFormat="1" applyFont="1" applyFill="1" applyBorder="1" applyAlignment="1" applyProtection="1"/>
    <xf numFmtId="49" fontId="66" fillId="0" borderId="0" xfId="82" applyNumberFormat="1" applyFont="1" applyFill="1" applyBorder="1" applyAlignment="1" applyProtection="1">
      <alignment horizontal="left"/>
    </xf>
    <xf numFmtId="49" fontId="66" fillId="0" borderId="0" xfId="82" applyNumberFormat="1" applyFont="1" applyFill="1" applyBorder="1" applyAlignment="1" applyProtection="1">
      <alignment vertical="top"/>
    </xf>
    <xf numFmtId="49" fontId="66" fillId="0" borderId="52" xfId="82" applyNumberFormat="1" applyFont="1" applyFill="1" applyBorder="1" applyAlignment="1" applyProtection="1">
      <alignment vertical="top"/>
    </xf>
    <xf numFmtId="49" fontId="68" fillId="0" borderId="0" xfId="82" applyNumberFormat="1" applyFont="1" applyFill="1" applyBorder="1" applyAlignment="1" applyProtection="1">
      <alignment horizontal="center" vertical="top"/>
    </xf>
    <xf numFmtId="49" fontId="69" fillId="0" borderId="0" xfId="82" applyNumberFormat="1" applyFont="1" applyFill="1" applyBorder="1" applyAlignment="1" applyProtection="1">
      <alignment horizontal="center"/>
    </xf>
    <xf numFmtId="49" fontId="65" fillId="0" borderId="39" xfId="82" applyNumberFormat="1" applyFont="1" applyFill="1" applyBorder="1" applyAlignment="1" applyProtection="1">
      <alignment horizontal="center"/>
    </xf>
    <xf numFmtId="49" fontId="66" fillId="0" borderId="0" xfId="82" applyNumberFormat="1" applyFont="1" applyFill="1" applyBorder="1" applyAlignment="1" applyProtection="1">
      <alignment wrapText="1"/>
    </xf>
    <xf numFmtId="49" fontId="68" fillId="0" borderId="0" xfId="82" applyNumberFormat="1" applyFont="1" applyFill="1" applyBorder="1" applyAlignment="1" applyProtection="1"/>
    <xf numFmtId="49" fontId="65" fillId="0" borderId="0" xfId="82" applyNumberFormat="1" applyFont="1" applyFill="1" applyBorder="1" applyAlignment="1" applyProtection="1">
      <alignment horizontal="right" vertical="top"/>
    </xf>
    <xf numFmtId="49" fontId="68" fillId="0" borderId="0" xfId="82" applyNumberFormat="1" applyFont="1" applyFill="1" applyBorder="1" applyAlignment="1" applyProtection="1">
      <alignment horizontal="center"/>
    </xf>
    <xf numFmtId="49" fontId="70" fillId="0" borderId="0" xfId="82" applyNumberFormat="1" applyFont="1" applyFill="1" applyBorder="1" applyAlignment="1" applyProtection="1">
      <alignment horizontal="left"/>
    </xf>
    <xf numFmtId="0" fontId="66" fillId="0" borderId="0" xfId="82" applyNumberFormat="1" applyFont="1" applyFill="1" applyBorder="1" applyAlignment="1" applyProtection="1"/>
    <xf numFmtId="0" fontId="66" fillId="0" borderId="52" xfId="82" applyNumberFormat="1" applyFont="1" applyFill="1" applyBorder="1" applyAlignment="1" applyProtection="1"/>
    <xf numFmtId="0" fontId="66" fillId="0" borderId="52" xfId="82" applyNumberFormat="1" applyFont="1" applyFill="1" applyBorder="1" applyAlignment="1" applyProtection="1">
      <alignment horizontal="center"/>
    </xf>
    <xf numFmtId="0" fontId="66" fillId="0" borderId="0" xfId="82" applyNumberFormat="1" applyFont="1" applyFill="1" applyBorder="1" applyAlignment="1" applyProtection="1">
      <alignment horizontal="center"/>
    </xf>
    <xf numFmtId="0" fontId="65" fillId="0" borderId="39" xfId="82" applyNumberFormat="1" applyFont="1" applyFill="1" applyBorder="1" applyAlignment="1" applyProtection="1"/>
    <xf numFmtId="4" fontId="66" fillId="0" borderId="39" xfId="82" applyNumberFormat="1" applyFont="1" applyFill="1" applyBorder="1" applyAlignment="1" applyProtection="1">
      <alignment horizontal="right"/>
    </xf>
    <xf numFmtId="0" fontId="66" fillId="0" borderId="0" xfId="82" applyNumberFormat="1" applyFont="1" applyFill="1" applyBorder="1" applyAlignment="1" applyProtection="1">
      <alignment horizontal="left" vertical="top"/>
    </xf>
    <xf numFmtId="0" fontId="66" fillId="0" borderId="0" xfId="82" applyNumberFormat="1" applyFont="1" applyFill="1" applyBorder="1" applyAlignment="1" applyProtection="1">
      <alignment vertical="center" wrapText="1"/>
    </xf>
    <xf numFmtId="0" fontId="68" fillId="0" borderId="0" xfId="82" applyNumberFormat="1" applyFont="1" applyFill="1" applyBorder="1" applyAlignment="1" applyProtection="1"/>
    <xf numFmtId="2" fontId="66" fillId="0" borderId="0" xfId="82" applyNumberFormat="1" applyFont="1" applyFill="1" applyBorder="1" applyAlignment="1" applyProtection="1"/>
    <xf numFmtId="49" fontId="65" fillId="0" borderId="0" xfId="82" applyNumberFormat="1" applyFont="1" applyFill="1" applyBorder="1" applyAlignment="1" applyProtection="1">
      <alignment horizontal="right"/>
    </xf>
    <xf numFmtId="0" fontId="70" fillId="0" borderId="0" xfId="82" applyNumberFormat="1" applyFont="1" applyFill="1" applyBorder="1" applyAlignment="1" applyProtection="1"/>
    <xf numFmtId="2" fontId="66" fillId="0" borderId="39" xfId="82" applyNumberFormat="1" applyFont="1" applyFill="1" applyBorder="1" applyAlignment="1" applyProtection="1"/>
    <xf numFmtId="0" fontId="65" fillId="0" borderId="53" xfId="82" applyNumberFormat="1" applyFont="1" applyFill="1" applyBorder="1" applyAlignment="1" applyProtection="1"/>
    <xf numFmtId="4" fontId="66" fillId="0" borderId="53" xfId="82" applyNumberFormat="1" applyFont="1" applyFill="1" applyBorder="1" applyAlignment="1" applyProtection="1">
      <alignment horizontal="right"/>
    </xf>
    <xf numFmtId="2" fontId="66" fillId="0" borderId="53" xfId="82" applyNumberFormat="1" applyFont="1" applyFill="1" applyBorder="1" applyAlignment="1" applyProtection="1">
      <alignment horizontal="right"/>
    </xf>
    <xf numFmtId="0" fontId="66" fillId="0" borderId="0" xfId="82" applyNumberFormat="1" applyFont="1" applyFill="1" applyBorder="1" applyAlignment="1" applyProtection="1">
      <alignment horizontal="left"/>
    </xf>
    <xf numFmtId="2" fontId="66" fillId="0" borderId="0" xfId="82" applyNumberFormat="1" applyFont="1" applyFill="1" applyBorder="1" applyAlignment="1" applyProtection="1">
      <alignment horizontal="right"/>
    </xf>
    <xf numFmtId="0" fontId="65" fillId="0" borderId="54" xfId="82" applyNumberFormat="1" applyFont="1" applyFill="1" applyBorder="1" applyAlignment="1" applyProtection="1">
      <alignment horizontal="center" vertical="center" wrapText="1"/>
    </xf>
    <xf numFmtId="49" fontId="65" fillId="0" borderId="54" xfId="82" applyNumberFormat="1" applyFont="1" applyFill="1" applyBorder="1" applyAlignment="1" applyProtection="1">
      <alignment horizontal="center" vertical="center"/>
    </xf>
    <xf numFmtId="0" fontId="65" fillId="0" borderId="54" xfId="82" applyNumberFormat="1" applyFont="1" applyFill="1" applyBorder="1" applyAlignment="1" applyProtection="1">
      <alignment horizontal="center" vertical="center"/>
    </xf>
    <xf numFmtId="0" fontId="71" fillId="0" borderId="0" xfId="82" applyNumberFormat="1" applyFont="1" applyFill="1" applyBorder="1" applyAlignment="1" applyProtection="1">
      <alignment wrapText="1"/>
    </xf>
    <xf numFmtId="49" fontId="71" fillId="0" borderId="56" xfId="82" applyNumberFormat="1" applyFont="1" applyFill="1" applyBorder="1" applyAlignment="1" applyProtection="1">
      <alignment horizontal="center" vertical="top" wrapText="1"/>
    </xf>
    <xf numFmtId="49" fontId="71" fillId="0" borderId="52" xfId="82" applyNumberFormat="1" applyFont="1" applyFill="1" applyBorder="1" applyAlignment="1" applyProtection="1">
      <alignment horizontal="left" vertical="top" wrapText="1"/>
    </xf>
    <xf numFmtId="49" fontId="71" fillId="0" borderId="52" xfId="82" applyNumberFormat="1" applyFont="1" applyFill="1" applyBorder="1" applyAlignment="1" applyProtection="1">
      <alignment horizontal="center" vertical="top" wrapText="1"/>
    </xf>
    <xf numFmtId="0" fontId="71" fillId="0" borderId="52" xfId="82" applyNumberFormat="1" applyFont="1" applyFill="1" applyBorder="1" applyAlignment="1" applyProtection="1">
      <alignment horizontal="center" vertical="top" wrapText="1"/>
    </xf>
    <xf numFmtId="1" fontId="71" fillId="0" borderId="52" xfId="82" applyNumberFormat="1" applyFont="1" applyFill="1" applyBorder="1" applyAlignment="1" applyProtection="1">
      <alignment horizontal="center" vertical="top" wrapText="1"/>
    </xf>
    <xf numFmtId="2" fontId="71" fillId="0" borderId="52" xfId="82" applyNumberFormat="1" applyFont="1" applyFill="1" applyBorder="1" applyAlignment="1" applyProtection="1">
      <alignment horizontal="center" vertical="top" wrapText="1"/>
    </xf>
    <xf numFmtId="0" fontId="71" fillId="0" borderId="52" xfId="82" applyNumberFormat="1" applyFont="1" applyFill="1" applyBorder="1" applyAlignment="1" applyProtection="1">
      <alignment horizontal="right" vertical="top" wrapText="1"/>
    </xf>
    <xf numFmtId="0" fontId="70" fillId="0" borderId="52" xfId="82" applyNumberFormat="1" applyFont="1" applyFill="1" applyBorder="1" applyAlignment="1" applyProtection="1">
      <alignment horizontal="right" vertical="top" wrapText="1"/>
    </xf>
    <xf numFmtId="0" fontId="71" fillId="0" borderId="57" xfId="82" applyNumberFormat="1" applyFont="1" applyFill="1" applyBorder="1" applyAlignment="1" applyProtection="1">
      <alignment horizontal="right" vertical="top" wrapText="1"/>
    </xf>
    <xf numFmtId="49" fontId="65" fillId="0" borderId="33" xfId="82" applyNumberFormat="1" applyFont="1" applyFill="1" applyBorder="1" applyAlignment="1" applyProtection="1">
      <alignment vertical="center" wrapText="1"/>
    </xf>
    <xf numFmtId="49" fontId="65" fillId="0" borderId="0" xfId="82" applyNumberFormat="1" applyFont="1" applyFill="1" applyBorder="1" applyAlignment="1" applyProtection="1">
      <alignment horizontal="right" vertical="top" wrapText="1"/>
    </xf>
    <xf numFmtId="0" fontId="65" fillId="0" borderId="0" xfId="82" applyNumberFormat="1" applyFont="1" applyFill="1" applyBorder="1" applyAlignment="1" applyProtection="1">
      <alignment wrapText="1"/>
    </xf>
    <xf numFmtId="49" fontId="66" fillId="0" borderId="33" xfId="82" applyNumberFormat="1" applyFont="1" applyFill="1" applyBorder="1" applyAlignment="1" applyProtection="1">
      <alignment vertical="center" wrapText="1"/>
    </xf>
    <xf numFmtId="49" fontId="66" fillId="0" borderId="0" xfId="82" applyNumberFormat="1" applyFont="1" applyFill="1" applyBorder="1" applyAlignment="1" applyProtection="1">
      <alignment horizontal="right" vertical="top" wrapText="1"/>
    </xf>
    <xf numFmtId="49" fontId="66" fillId="0" borderId="0" xfId="82" applyNumberFormat="1" applyFont="1" applyFill="1" applyBorder="1" applyAlignment="1" applyProtection="1">
      <alignment horizontal="center" vertical="top" wrapText="1"/>
    </xf>
    <xf numFmtId="0" fontId="66" fillId="0" borderId="0" xfId="82" applyNumberFormat="1" applyFont="1" applyFill="1" applyBorder="1" applyAlignment="1" applyProtection="1">
      <alignment horizontal="center" vertical="top" wrapText="1"/>
    </xf>
    <xf numFmtId="171" fontId="66" fillId="0" borderId="0" xfId="82" applyNumberFormat="1" applyFont="1" applyFill="1" applyBorder="1" applyAlignment="1" applyProtection="1">
      <alignment horizontal="center" vertical="top" wrapText="1"/>
    </xf>
    <xf numFmtId="0" fontId="66" fillId="0" borderId="0" xfId="82" applyNumberFormat="1" applyFont="1" applyFill="1" applyBorder="1" applyAlignment="1" applyProtection="1">
      <alignment horizontal="right" vertical="top" wrapText="1"/>
    </xf>
    <xf numFmtId="4" fontId="66" fillId="0" borderId="34" xfId="82" applyNumberFormat="1" applyFont="1" applyFill="1" applyBorder="1" applyAlignment="1" applyProtection="1">
      <alignment horizontal="right" vertical="top" wrapText="1"/>
    </xf>
    <xf numFmtId="49" fontId="66" fillId="0" borderId="33" xfId="82" applyNumberFormat="1" applyFont="1" applyFill="1" applyBorder="1" applyAlignment="1" applyProtection="1">
      <alignment horizontal="right" vertical="center" wrapText="1"/>
    </xf>
    <xf numFmtId="2" fontId="66" fillId="0" borderId="0" xfId="82" applyNumberFormat="1" applyFont="1" applyFill="1" applyBorder="1" applyAlignment="1" applyProtection="1">
      <alignment horizontal="center" vertical="top" wrapText="1"/>
    </xf>
    <xf numFmtId="0" fontId="65" fillId="0" borderId="0" xfId="82" applyNumberFormat="1" applyFont="1" applyFill="1" applyBorder="1" applyAlignment="1" applyProtection="1">
      <alignment horizontal="right" vertical="top" wrapText="1"/>
    </xf>
    <xf numFmtId="0" fontId="65" fillId="0" borderId="0" xfId="82" applyNumberFormat="1" applyFont="1" applyFill="1" applyBorder="1" applyAlignment="1" applyProtection="1">
      <alignment horizontal="center" vertical="top" wrapText="1"/>
    </xf>
    <xf numFmtId="4" fontId="66" fillId="0" borderId="0" xfId="82" applyNumberFormat="1" applyFont="1" applyFill="1" applyBorder="1" applyAlignment="1" applyProtection="1">
      <alignment horizontal="right" vertical="top" wrapText="1"/>
    </xf>
    <xf numFmtId="0" fontId="72" fillId="0" borderId="0" xfId="82" applyNumberFormat="1" applyFont="1" applyFill="1" applyBorder="1" applyAlignment="1" applyProtection="1"/>
    <xf numFmtId="169" fontId="66" fillId="0" borderId="0" xfId="82" applyNumberFormat="1" applyFont="1" applyFill="1" applyBorder="1" applyAlignment="1" applyProtection="1">
      <alignment horizontal="center" vertical="top" wrapText="1"/>
    </xf>
    <xf numFmtId="167" fontId="66" fillId="0" borderId="0" xfId="82" applyNumberFormat="1" applyFont="1" applyFill="1" applyBorder="1" applyAlignment="1" applyProtection="1">
      <alignment horizontal="center" vertical="top" wrapText="1"/>
    </xf>
    <xf numFmtId="49" fontId="66" fillId="0" borderId="33" xfId="82" applyNumberFormat="1" applyFont="1" applyFill="1" applyBorder="1" applyAlignment="1" applyProtection="1">
      <alignment horizontal="right" vertical="top" wrapText="1"/>
    </xf>
    <xf numFmtId="2" fontId="66" fillId="0" borderId="0" xfId="82" applyNumberFormat="1" applyFont="1" applyFill="1" applyBorder="1" applyAlignment="1" applyProtection="1">
      <alignment horizontal="right" vertical="top" wrapText="1"/>
    </xf>
    <xf numFmtId="2" fontId="66" fillId="0" borderId="34" xfId="82" applyNumberFormat="1" applyFont="1" applyFill="1" applyBorder="1" applyAlignment="1" applyProtection="1">
      <alignment horizontal="right" vertical="top" wrapText="1"/>
    </xf>
    <xf numFmtId="2" fontId="65" fillId="0" borderId="0" xfId="82" applyNumberFormat="1" applyFont="1" applyFill="1" applyBorder="1" applyAlignment="1" applyProtection="1">
      <alignment horizontal="right" vertical="top" wrapText="1"/>
    </xf>
    <xf numFmtId="2" fontId="65" fillId="0" borderId="0" xfId="82" applyNumberFormat="1" applyFont="1" applyFill="1" applyBorder="1" applyAlignment="1" applyProtection="1">
      <alignment horizontal="center" vertical="top" wrapText="1"/>
    </xf>
    <xf numFmtId="168" fontId="66" fillId="0" borderId="0" xfId="82" applyNumberFormat="1" applyFont="1" applyFill="1" applyBorder="1" applyAlignment="1" applyProtection="1">
      <alignment horizontal="center" vertical="top" wrapText="1"/>
    </xf>
    <xf numFmtId="1" fontId="66" fillId="0" borderId="0" xfId="82" applyNumberFormat="1" applyFont="1" applyFill="1" applyBorder="1" applyAlignment="1" applyProtection="1">
      <alignment horizontal="center" vertical="top" wrapText="1"/>
    </xf>
    <xf numFmtId="4" fontId="65" fillId="0" borderId="0" xfId="82" applyNumberFormat="1" applyFont="1" applyFill="1" applyBorder="1" applyAlignment="1" applyProtection="1">
      <alignment horizontal="right" vertical="top" wrapText="1"/>
    </xf>
    <xf numFmtId="167" fontId="65" fillId="0" borderId="0" xfId="82" applyNumberFormat="1" applyFont="1" applyFill="1" applyBorder="1" applyAlignment="1" applyProtection="1">
      <alignment horizontal="center" vertical="top" wrapText="1"/>
    </xf>
    <xf numFmtId="49" fontId="65" fillId="0" borderId="33" xfId="82" applyNumberFormat="1" applyFont="1" applyFill="1" applyBorder="1" applyAlignment="1" applyProtection="1"/>
    <xf numFmtId="4" fontId="71" fillId="0" borderId="52" xfId="82" applyNumberFormat="1" applyFont="1" applyFill="1" applyBorder="1" applyAlignment="1" applyProtection="1">
      <alignment horizontal="right" vertical="top" wrapText="1"/>
    </xf>
    <xf numFmtId="4" fontId="71" fillId="0" borderId="57" xfId="82" applyNumberFormat="1" applyFont="1" applyFill="1" applyBorder="1" applyAlignment="1" applyProtection="1">
      <alignment horizontal="right" vertical="top" wrapText="1"/>
    </xf>
    <xf numFmtId="49" fontId="71" fillId="0" borderId="33" xfId="82" applyNumberFormat="1" applyFont="1" applyFill="1" applyBorder="1" applyAlignment="1" applyProtection="1">
      <alignment horizontal="center" vertical="top" wrapText="1"/>
    </xf>
    <xf numFmtId="49" fontId="71" fillId="0" borderId="0" xfId="82" applyNumberFormat="1" applyFont="1" applyFill="1" applyBorder="1" applyAlignment="1" applyProtection="1">
      <alignment horizontal="left" vertical="top" wrapText="1"/>
    </xf>
    <xf numFmtId="49" fontId="71" fillId="0" borderId="37" xfId="82" applyNumberFormat="1" applyFont="1" applyFill="1" applyBorder="1" applyAlignment="1" applyProtection="1">
      <alignment horizontal="center" vertical="top" wrapText="1"/>
    </xf>
    <xf numFmtId="0" fontId="71" fillId="0" borderId="39" xfId="82" applyNumberFormat="1" applyFont="1" applyFill="1" applyBorder="1" applyAlignment="1" applyProtection="1">
      <alignment horizontal="left" vertical="top" wrapText="1"/>
    </xf>
    <xf numFmtId="0" fontId="71" fillId="0" borderId="39" xfId="82" applyNumberFormat="1" applyFont="1" applyFill="1" applyBorder="1" applyAlignment="1" applyProtection="1">
      <alignment horizontal="center" vertical="top" wrapText="1"/>
    </xf>
    <xf numFmtId="0" fontId="71" fillId="0" borderId="39" xfId="82" applyNumberFormat="1" applyFont="1" applyFill="1" applyBorder="1" applyAlignment="1" applyProtection="1">
      <alignment horizontal="right" vertical="top" wrapText="1"/>
    </xf>
    <xf numFmtId="0" fontId="65" fillId="0" borderId="39" xfId="82" applyNumberFormat="1" applyFont="1" applyFill="1" applyBorder="1" applyAlignment="1" applyProtection="1">
      <alignment horizontal="center" vertical="top" wrapText="1"/>
    </xf>
    <xf numFmtId="49" fontId="70" fillId="0" borderId="39" xfId="82" applyNumberFormat="1" applyFont="1" applyFill="1" applyBorder="1" applyAlignment="1" applyProtection="1">
      <alignment vertical="top" wrapText="1"/>
    </xf>
    <xf numFmtId="49" fontId="70" fillId="0" borderId="38" xfId="82" applyNumberFormat="1" applyFont="1" applyFill="1" applyBorder="1" applyAlignment="1" applyProtection="1">
      <alignment horizontal="right" vertical="top" wrapText="1"/>
    </xf>
    <xf numFmtId="2" fontId="73" fillId="0" borderId="0" xfId="82" applyNumberFormat="1" applyFont="1" applyFill="1" applyBorder="1" applyAlignment="1" applyProtection="1">
      <alignment horizontal="center" vertical="top"/>
    </xf>
    <xf numFmtId="3" fontId="73" fillId="0" borderId="0" xfId="82" applyNumberFormat="1" applyFont="1" applyFill="1" applyBorder="1" applyAlignment="1" applyProtection="1">
      <alignment horizontal="right" vertical="top"/>
    </xf>
    <xf numFmtId="49" fontId="71" fillId="0" borderId="0" xfId="82" applyNumberFormat="1" applyFont="1" applyFill="1" applyBorder="1" applyAlignment="1" applyProtection="1">
      <alignment horizontal="right" vertical="top" wrapText="1"/>
    </xf>
    <xf numFmtId="0" fontId="71" fillId="0" borderId="34" xfId="82" applyNumberFormat="1" applyFont="1" applyFill="1" applyBorder="1" applyAlignment="1" applyProtection="1">
      <alignment horizontal="right" vertical="top" wrapText="1"/>
    </xf>
    <xf numFmtId="4" fontId="65" fillId="0" borderId="34" xfId="82" applyNumberFormat="1" applyFont="1" applyFill="1" applyBorder="1" applyAlignment="1" applyProtection="1">
      <alignment horizontal="right" vertical="top" wrapText="1"/>
    </xf>
    <xf numFmtId="0" fontId="65" fillId="0" borderId="34" xfId="82" applyNumberFormat="1" applyFont="1" applyFill="1" applyBorder="1" applyAlignment="1" applyProtection="1">
      <alignment horizontal="right" vertical="top" wrapText="1"/>
    </xf>
    <xf numFmtId="2" fontId="65" fillId="0" borderId="34" xfId="82" applyNumberFormat="1" applyFont="1" applyFill="1" applyBorder="1" applyAlignment="1" applyProtection="1">
      <alignment horizontal="right" vertical="top" wrapText="1"/>
    </xf>
    <xf numFmtId="4" fontId="71" fillId="0" borderId="34" xfId="82" applyNumberFormat="1" applyFont="1" applyFill="1" applyBorder="1" applyAlignment="1" applyProtection="1">
      <alignment horizontal="right" vertical="top" wrapText="1"/>
    </xf>
    <xf numFmtId="49" fontId="65" fillId="0" borderId="0" xfId="82" applyNumberFormat="1" applyFont="1" applyFill="1" applyBorder="1" applyAlignment="1" applyProtection="1">
      <alignment horizontal="center" vertical="top" wrapText="1"/>
    </xf>
    <xf numFmtId="49" fontId="71" fillId="0" borderId="0" xfId="82" applyNumberFormat="1" applyFont="1" applyFill="1" applyBorder="1" applyAlignment="1" applyProtection="1">
      <alignment vertical="top" wrapText="1"/>
    </xf>
    <xf numFmtId="49" fontId="74" fillId="0" borderId="0" xfId="82" applyNumberFormat="1" applyFont="1" applyFill="1" applyBorder="1" applyAlignment="1" applyProtection="1">
      <alignment vertical="top" wrapText="1"/>
    </xf>
    <xf numFmtId="170" fontId="66" fillId="0" borderId="0" xfId="82" applyNumberFormat="1" applyFont="1" applyFill="1" applyBorder="1" applyAlignment="1" applyProtection="1">
      <alignment horizontal="center" vertical="top" wrapText="1"/>
    </xf>
    <xf numFmtId="2" fontId="71" fillId="0" borderId="52" xfId="82" applyNumberFormat="1" applyFont="1" applyFill="1" applyBorder="1" applyAlignment="1" applyProtection="1">
      <alignment horizontal="right" vertical="top" wrapText="1"/>
    </xf>
    <xf numFmtId="167" fontId="71" fillId="0" borderId="52" xfId="82" applyNumberFormat="1" applyFont="1" applyFill="1" applyBorder="1" applyAlignment="1" applyProtection="1">
      <alignment horizontal="center" vertical="top" wrapText="1"/>
    </xf>
    <xf numFmtId="171" fontId="71" fillId="0" borderId="52" xfId="82" applyNumberFormat="1" applyFont="1" applyFill="1" applyBorder="1" applyAlignment="1" applyProtection="1">
      <alignment horizontal="center" vertical="top" wrapText="1"/>
    </xf>
    <xf numFmtId="172" fontId="66" fillId="0" borderId="0" xfId="82" applyNumberFormat="1" applyFont="1" applyFill="1" applyBorder="1" applyAlignment="1" applyProtection="1">
      <alignment horizontal="center" vertical="top" wrapText="1"/>
    </xf>
    <xf numFmtId="4" fontId="70" fillId="0" borderId="52" xfId="82" applyNumberFormat="1" applyFont="1" applyFill="1" applyBorder="1" applyAlignment="1" applyProtection="1">
      <alignment horizontal="right" vertical="top" wrapText="1"/>
    </xf>
    <xf numFmtId="169" fontId="71" fillId="0" borderId="52" xfId="82" applyNumberFormat="1" applyFont="1" applyFill="1" applyBorder="1" applyAlignment="1" applyProtection="1">
      <alignment horizontal="center" vertical="top" wrapText="1"/>
    </xf>
    <xf numFmtId="49" fontId="65" fillId="0" borderId="37" xfId="82" applyNumberFormat="1" applyFont="1" applyFill="1" applyBorder="1" applyAlignment="1" applyProtection="1"/>
    <xf numFmtId="49" fontId="65" fillId="0" borderId="39" xfId="82" applyNumberFormat="1" applyFont="1" applyFill="1" applyBorder="1" applyAlignment="1" applyProtection="1">
      <alignment vertical="top"/>
    </xf>
    <xf numFmtId="49" fontId="65" fillId="0" borderId="39" xfId="82" applyNumberFormat="1" applyFont="1" applyFill="1" applyBorder="1" applyAlignment="1" applyProtection="1">
      <alignment vertical="top" wrapText="1"/>
    </xf>
    <xf numFmtId="0" fontId="65" fillId="0" borderId="38" xfId="82" applyNumberFormat="1" applyFont="1" applyFill="1" applyBorder="1" applyAlignment="1" applyProtection="1">
      <alignment vertical="top" wrapText="1"/>
    </xf>
    <xf numFmtId="2" fontId="67" fillId="0" borderId="0" xfId="82" applyNumberFormat="1" applyFont="1" applyFill="1" applyBorder="1" applyAlignment="1" applyProtection="1">
      <alignment horizontal="center" vertical="top"/>
    </xf>
    <xf numFmtId="3" fontId="67" fillId="0" borderId="0" xfId="82" applyNumberFormat="1" applyFont="1" applyFill="1" applyBorder="1" applyAlignment="1" applyProtection="1">
      <alignment horizontal="right" vertical="top"/>
    </xf>
    <xf numFmtId="4" fontId="67" fillId="0" borderId="0" xfId="82" applyNumberFormat="1" applyFont="1" applyFill="1" applyBorder="1" applyAlignment="1" applyProtection="1">
      <alignment horizontal="right" vertical="top"/>
    </xf>
    <xf numFmtId="4" fontId="71" fillId="0" borderId="39" xfId="82" applyNumberFormat="1" applyFont="1" applyFill="1" applyBorder="1" applyAlignment="1" applyProtection="1">
      <alignment horizontal="right" vertical="top"/>
    </xf>
    <xf numFmtId="2" fontId="71" fillId="0" borderId="39" xfId="82" applyNumberFormat="1" applyFont="1" applyFill="1" applyBorder="1" applyAlignment="1" applyProtection="1">
      <alignment horizontal="center" vertical="top"/>
    </xf>
    <xf numFmtId="0" fontId="65" fillId="0" borderId="39" xfId="82" applyNumberFormat="1" applyFont="1" applyFill="1" applyBorder="1" applyAlignment="1" applyProtection="1">
      <alignment vertical="center"/>
    </xf>
    <xf numFmtId="49" fontId="65" fillId="0" borderId="39" xfId="82" applyNumberFormat="1" applyFont="1" applyFill="1" applyBorder="1" applyAlignment="1" applyProtection="1"/>
    <xf numFmtId="3" fontId="71" fillId="0" borderId="38" xfId="82" applyNumberFormat="1" applyFont="1" applyFill="1" applyBorder="1" applyAlignment="1" applyProtection="1">
      <alignment horizontal="right" vertical="top"/>
    </xf>
    <xf numFmtId="0" fontId="67" fillId="0" borderId="0" xfId="82" applyNumberFormat="1" applyFont="1" applyFill="1" applyBorder="1" applyAlignment="1" applyProtection="1">
      <alignment vertical="center"/>
    </xf>
    <xf numFmtId="0" fontId="65" fillId="0" borderId="0" xfId="82" applyNumberFormat="1" applyFont="1" applyFill="1" applyBorder="1" applyAlignment="1" applyProtection="1">
      <alignment vertical="center"/>
    </xf>
    <xf numFmtId="0" fontId="65" fillId="0" borderId="0" xfId="82" applyNumberFormat="1" applyFont="1" applyFill="1" applyBorder="1" applyAlignment="1" applyProtection="1">
      <alignment vertical="center" wrapText="1"/>
    </xf>
    <xf numFmtId="0" fontId="71" fillId="0" borderId="0" xfId="82" applyNumberFormat="1" applyFont="1" applyFill="1" applyBorder="1" applyAlignment="1" applyProtection="1">
      <alignment horizontal="right" vertical="top" wrapText="1"/>
    </xf>
    <xf numFmtId="0" fontId="71" fillId="0" borderId="0" xfId="82" applyNumberFormat="1" applyFont="1" applyFill="1" applyBorder="1" applyAlignment="1" applyProtection="1">
      <alignment horizontal="left" vertical="top" wrapText="1"/>
    </xf>
    <xf numFmtId="4" fontId="71" fillId="0" borderId="0" xfId="82" applyNumberFormat="1" applyFont="1" applyFill="1" applyBorder="1" applyAlignment="1" applyProtection="1">
      <alignment horizontal="right" vertical="top"/>
    </xf>
    <xf numFmtId="2" fontId="71" fillId="0" borderId="0" xfId="82" applyNumberFormat="1" applyFont="1" applyFill="1" applyBorder="1" applyAlignment="1" applyProtection="1">
      <alignment horizontal="center" vertical="top"/>
    </xf>
    <xf numFmtId="3" fontId="71" fillId="0" borderId="0" xfId="82" applyNumberFormat="1" applyFont="1" applyFill="1" applyBorder="1" applyAlignment="1" applyProtection="1">
      <alignment horizontal="right" vertical="top"/>
    </xf>
    <xf numFmtId="0" fontId="66" fillId="0" borderId="0" xfId="82" applyNumberFormat="1" applyFont="1" applyFill="1" applyBorder="1" applyAlignment="1" applyProtection="1">
      <alignment horizontal="right" vertical="top"/>
    </xf>
    <xf numFmtId="0" fontId="66" fillId="0" borderId="0" xfId="82" applyNumberFormat="1" applyFont="1" applyFill="1" applyBorder="1" applyAlignment="1" applyProtection="1">
      <alignment vertical="top"/>
    </xf>
    <xf numFmtId="0" fontId="67" fillId="0" borderId="0" xfId="82" applyNumberFormat="1" applyFont="1" applyFill="1" applyBorder="1" applyAlignment="1" applyProtection="1">
      <alignment vertical="top"/>
    </xf>
    <xf numFmtId="0" fontId="66" fillId="0" borderId="0" xfId="82" applyNumberFormat="1" applyFont="1" applyFill="1" applyBorder="1" applyAlignment="1" applyProtection="1">
      <alignment vertical="top" wrapText="1"/>
    </xf>
    <xf numFmtId="0" fontId="65" fillId="0" borderId="0" xfId="82" applyNumberFormat="1" applyFont="1" applyFill="1" applyBorder="1" applyAlignment="1" applyProtection="1"/>
    <xf numFmtId="0" fontId="6" fillId="2" borderId="0" xfId="0" applyFont="1" applyFill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textRotation="90"/>
    </xf>
    <xf numFmtId="0" fontId="0" fillId="0" borderId="17" xfId="0" applyBorder="1"/>
    <xf numFmtId="0" fontId="0" fillId="0" borderId="15" xfId="0" applyBorder="1"/>
    <xf numFmtId="0" fontId="8" fillId="0" borderId="5" xfId="0" applyFont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18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8" fillId="0" borderId="2" xfId="0" applyFont="1" applyBorder="1" applyAlignment="1">
      <alignment horizontal="center" vertical="center" textRotation="90"/>
    </xf>
    <xf numFmtId="0" fontId="8" fillId="0" borderId="30" xfId="0" applyFont="1" applyBorder="1" applyAlignment="1">
      <alignment horizontal="center" vertical="center" textRotation="90"/>
    </xf>
    <xf numFmtId="0" fontId="0" fillId="0" borderId="32" xfId="0" applyBorder="1" applyAlignment="1">
      <alignment horizontal="center" vertical="center" textRotation="90"/>
    </xf>
    <xf numFmtId="0" fontId="8" fillId="0" borderId="33" xfId="0" applyFont="1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8" fillId="0" borderId="37" xfId="0" applyFont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3" xfId="0" applyFont="1" applyBorder="1" applyAlignment="1">
      <alignment horizontal="center" textRotation="90"/>
    </xf>
    <xf numFmtId="0" fontId="0" fillId="0" borderId="31" xfId="0" applyBorder="1" applyAlignment="1">
      <alignment horizontal="center"/>
    </xf>
    <xf numFmtId="0" fontId="8" fillId="0" borderId="35" xfId="0" applyFont="1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11" fillId="2" borderId="52" xfId="1" applyFont="1" applyFill="1" applyBorder="1" applyAlignment="1">
      <alignment horizontal="center" vertical="center" wrapText="1"/>
    </xf>
    <xf numFmtId="0" fontId="5" fillId="2" borderId="39" xfId="73" applyFont="1" applyFill="1" applyBorder="1" applyAlignment="1">
      <alignment horizontal="center" wrapText="1"/>
    </xf>
    <xf numFmtId="0" fontId="10" fillId="2" borderId="0" xfId="74" applyFont="1" applyFill="1" applyAlignment="1">
      <alignment horizontal="left"/>
    </xf>
    <xf numFmtId="4" fontId="10" fillId="2" borderId="0" xfId="73" applyNumberFormat="1" applyFont="1" applyFill="1" applyAlignment="1">
      <alignment horizontal="center" vertical="center"/>
    </xf>
    <xf numFmtId="0" fontId="10" fillId="0" borderId="2" xfId="2" applyFont="1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40" xfId="2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left" vertical="top" wrapText="1"/>
    </xf>
    <xf numFmtId="0" fontId="10" fillId="2" borderId="3" xfId="2" applyFont="1" applyFill="1" applyBorder="1" applyAlignment="1">
      <alignment horizontal="left" vertical="top" wrapText="1"/>
    </xf>
    <xf numFmtId="0" fontId="10" fillId="2" borderId="40" xfId="2" applyFont="1" applyFill="1" applyBorder="1" applyAlignment="1">
      <alignment horizontal="left" vertical="top" wrapText="1"/>
    </xf>
    <xf numFmtId="49" fontId="5" fillId="2" borderId="2" xfId="73" applyNumberFormat="1" applyFont="1" applyFill="1" applyBorder="1">
      <alignment horizontal="center"/>
    </xf>
    <xf numFmtId="49" fontId="5" fillId="2" borderId="53" xfId="73" applyNumberFormat="1" applyFont="1" applyFill="1" applyBorder="1">
      <alignment horizontal="center"/>
    </xf>
    <xf numFmtId="49" fontId="5" fillId="2" borderId="40" xfId="73" applyNumberFormat="1" applyFont="1" applyFill="1" applyBorder="1">
      <alignment horizontal="center"/>
    </xf>
    <xf numFmtId="0" fontId="5" fillId="2" borderId="5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1" fillId="0" borderId="52" xfId="0" applyNumberFormat="1" applyFont="1" applyFill="1" applyBorder="1" applyAlignment="1" applyProtection="1">
      <alignment horizontal="center"/>
    </xf>
    <xf numFmtId="0" fontId="10" fillId="2" borderId="2" xfId="3" applyNumberFormat="1" applyFont="1" applyFill="1" applyBorder="1" applyAlignment="1">
      <alignment horizontal="left" vertical="center" wrapText="1"/>
    </xf>
    <xf numFmtId="0" fontId="10" fillId="2" borderId="3" xfId="3" applyNumberFormat="1" applyFont="1" applyFill="1" applyBorder="1" applyAlignment="1">
      <alignment horizontal="left" vertical="center" wrapText="1"/>
    </xf>
    <xf numFmtId="0" fontId="10" fillId="2" borderId="40" xfId="3" applyNumberFormat="1" applyFont="1" applyFill="1" applyBorder="1" applyAlignment="1">
      <alignment horizontal="left" vertical="center" wrapText="1"/>
    </xf>
    <xf numFmtId="43" fontId="10" fillId="0" borderId="2" xfId="3" applyFont="1" applyFill="1" applyBorder="1" applyAlignment="1">
      <alignment horizontal="left" vertical="top" wrapText="1"/>
    </xf>
    <xf numFmtId="43" fontId="10" fillId="0" borderId="3" xfId="3" applyFont="1" applyFill="1" applyBorder="1" applyAlignment="1">
      <alignment horizontal="left" vertical="top" wrapText="1"/>
    </xf>
    <xf numFmtId="43" fontId="10" fillId="0" borderId="40" xfId="3" applyFont="1" applyFill="1" applyBorder="1" applyAlignment="1">
      <alignment horizontal="left" vertical="top" wrapText="1"/>
    </xf>
    <xf numFmtId="43" fontId="10" fillId="2" borderId="2" xfId="3" applyFont="1" applyFill="1" applyBorder="1" applyAlignment="1">
      <alignment horizontal="left" vertical="top"/>
    </xf>
    <xf numFmtId="43" fontId="10" fillId="2" borderId="3" xfId="3" applyFont="1" applyFill="1" applyBorder="1" applyAlignment="1">
      <alignment horizontal="left" vertical="top"/>
    </xf>
    <xf numFmtId="43" fontId="10" fillId="2" borderId="40" xfId="3" applyFont="1" applyFill="1" applyBorder="1" applyAlignment="1">
      <alignment horizontal="left" vertical="top"/>
    </xf>
    <xf numFmtId="43" fontId="10" fillId="2" borderId="2" xfId="3" applyFont="1" applyFill="1" applyBorder="1" applyAlignment="1">
      <alignment horizontal="left" vertical="center"/>
    </xf>
    <xf numFmtId="43" fontId="10" fillId="2" borderId="3" xfId="3" applyFont="1" applyFill="1" applyBorder="1" applyAlignment="1">
      <alignment horizontal="left" vertical="center"/>
    </xf>
    <xf numFmtId="43" fontId="10" fillId="2" borderId="40" xfId="3" applyFont="1" applyFill="1" applyBorder="1" applyAlignment="1">
      <alignment horizontal="left" vertical="center"/>
    </xf>
    <xf numFmtId="0" fontId="25" fillId="0" borderId="39" xfId="12" applyFont="1" applyBorder="1" applyAlignment="1">
      <alignment horizontal="center" wrapText="1"/>
    </xf>
    <xf numFmtId="0" fontId="26" fillId="0" borderId="26" xfId="12" applyFont="1" applyBorder="1" applyAlignment="1">
      <alignment horizontal="center" vertical="top"/>
    </xf>
    <xf numFmtId="0" fontId="23" fillId="0" borderId="39" xfId="12" applyFont="1" applyBorder="1" applyAlignment="1">
      <alignment horizontal="center" wrapText="1"/>
    </xf>
    <xf numFmtId="0" fontId="26" fillId="0" borderId="26" xfId="12" applyFont="1" applyBorder="1" applyAlignment="1">
      <alignment horizontal="center"/>
    </xf>
    <xf numFmtId="0" fontId="23" fillId="0" borderId="0" xfId="12" applyFont="1" applyAlignment="1">
      <alignment horizontal="left" vertical="top" wrapText="1"/>
    </xf>
    <xf numFmtId="0" fontId="27" fillId="0" borderId="0" xfId="12" applyFont="1" applyAlignment="1">
      <alignment horizontal="center"/>
    </xf>
    <xf numFmtId="0" fontId="65" fillId="0" borderId="0" xfId="82" applyNumberFormat="1" applyFont="1" applyFill="1" applyBorder="1" applyAlignment="1" applyProtection="1">
      <alignment horizontal="left" vertical="top" wrapText="1"/>
    </xf>
    <xf numFmtId="0" fontId="68" fillId="0" borderId="52" xfId="82" applyNumberFormat="1" applyFont="1" applyFill="1" applyBorder="1" applyAlignment="1" applyProtection="1">
      <alignment horizontal="center" vertical="top"/>
    </xf>
    <xf numFmtId="49" fontId="66" fillId="0" borderId="39" xfId="82" applyNumberFormat="1" applyFont="1" applyFill="1" applyBorder="1" applyAlignment="1" applyProtection="1">
      <alignment vertical="top" wrapText="1"/>
    </xf>
    <xf numFmtId="49" fontId="66" fillId="0" borderId="39" xfId="82" applyNumberFormat="1" applyFont="1" applyFill="1" applyBorder="1" applyAlignment="1" applyProtection="1">
      <alignment horizontal="right" vertical="top" wrapText="1"/>
    </xf>
    <xf numFmtId="0" fontId="65" fillId="0" borderId="0" xfId="82" applyNumberFormat="1" applyFont="1" applyFill="1" applyBorder="1" applyAlignment="1" applyProtection="1">
      <alignment horizontal="left" vertical="top"/>
    </xf>
    <xf numFmtId="49" fontId="71" fillId="0" borderId="0" xfId="82" applyNumberFormat="1" applyFont="1" applyFill="1" applyBorder="1" applyAlignment="1" applyProtection="1">
      <alignment vertical="top" wrapText="1"/>
    </xf>
    <xf numFmtId="49" fontId="65" fillId="0" borderId="0" xfId="82" applyNumberFormat="1" applyFont="1" applyFill="1" applyBorder="1" applyAlignment="1" applyProtection="1">
      <alignment vertical="top" wrapText="1"/>
    </xf>
    <xf numFmtId="0" fontId="65" fillId="0" borderId="34" xfId="82" applyNumberFormat="1" applyFont="1" applyFill="1" applyBorder="1" applyAlignment="1" applyProtection="1">
      <alignment horizontal="left" vertical="top" wrapText="1"/>
    </xf>
    <xf numFmtId="49" fontId="71" fillId="0" borderId="52" xfId="82" applyNumberFormat="1" applyFont="1" applyFill="1" applyBorder="1" applyAlignment="1" applyProtection="1">
      <alignment horizontal="left" vertical="top" wrapText="1"/>
    </xf>
    <xf numFmtId="0" fontId="71" fillId="0" borderId="52" xfId="82" applyNumberFormat="1" applyFont="1" applyFill="1" applyBorder="1" applyAlignment="1" applyProtection="1">
      <alignment horizontal="left" vertical="top" wrapText="1"/>
    </xf>
    <xf numFmtId="49" fontId="71" fillId="0" borderId="58" xfId="82" applyNumberFormat="1" applyFont="1" applyFill="1" applyBorder="1" applyAlignment="1" applyProtection="1">
      <alignment horizontal="left" vertical="center" wrapText="1"/>
    </xf>
    <xf numFmtId="49" fontId="71" fillId="0" borderId="53" xfId="82" applyNumberFormat="1" applyFont="1" applyFill="1" applyBorder="1" applyAlignment="1" applyProtection="1">
      <alignment horizontal="left" vertical="center" wrapText="1"/>
    </xf>
    <xf numFmtId="49" fontId="71" fillId="0" borderId="59" xfId="82" applyNumberFormat="1" applyFont="1" applyFill="1" applyBorder="1" applyAlignment="1" applyProtection="1">
      <alignment horizontal="left" vertical="center" wrapText="1"/>
    </xf>
    <xf numFmtId="49" fontId="66" fillId="0" borderId="0" xfId="82" applyNumberFormat="1" applyFont="1" applyFill="1" applyBorder="1" applyAlignment="1" applyProtection="1">
      <alignment horizontal="left" vertical="top" wrapText="1"/>
    </xf>
    <xf numFmtId="0" fontId="65" fillId="0" borderId="54" xfId="82" applyNumberFormat="1" applyFont="1" applyFill="1" applyBorder="1" applyAlignment="1" applyProtection="1">
      <alignment horizontal="center" vertical="center" wrapText="1"/>
    </xf>
    <xf numFmtId="0" fontId="65" fillId="0" borderId="56" xfId="82" applyNumberFormat="1" applyFont="1" applyFill="1" applyBorder="1" applyAlignment="1" applyProtection="1">
      <alignment horizontal="center" vertical="center" wrapText="1"/>
    </xf>
    <xf numFmtId="0" fontId="65" fillId="0" borderId="52" xfId="82" applyNumberFormat="1" applyFont="1" applyFill="1" applyBorder="1" applyAlignment="1" applyProtection="1">
      <alignment horizontal="center" vertical="center" wrapText="1"/>
    </xf>
    <xf numFmtId="0" fontId="65" fillId="0" borderId="57" xfId="82" applyNumberFormat="1" applyFont="1" applyFill="1" applyBorder="1" applyAlignment="1" applyProtection="1">
      <alignment horizontal="center" vertical="center" wrapText="1"/>
    </xf>
    <xf numFmtId="0" fontId="65" fillId="0" borderId="37" xfId="82" applyNumberFormat="1" applyFont="1" applyFill="1" applyBorder="1" applyAlignment="1" applyProtection="1">
      <alignment horizontal="center" vertical="center" wrapText="1"/>
    </xf>
    <xf numFmtId="0" fontId="65" fillId="0" borderId="39" xfId="82" applyNumberFormat="1" applyFont="1" applyFill="1" applyBorder="1" applyAlignment="1" applyProtection="1">
      <alignment horizontal="center" vertical="center" wrapText="1"/>
    </xf>
    <xf numFmtId="0" fontId="65" fillId="0" borderId="38" xfId="82" applyNumberFormat="1" applyFont="1" applyFill="1" applyBorder="1" applyAlignment="1" applyProtection="1">
      <alignment horizontal="center" vertical="center" wrapText="1"/>
    </xf>
    <xf numFmtId="0" fontId="65" fillId="0" borderId="58" xfId="82" applyNumberFormat="1" applyFont="1" applyFill="1" applyBorder="1" applyAlignment="1" applyProtection="1">
      <alignment horizontal="center" vertical="center"/>
    </xf>
    <xf numFmtId="0" fontId="65" fillId="0" borderId="53" xfId="82" applyNumberFormat="1" applyFont="1" applyFill="1" applyBorder="1" applyAlignment="1" applyProtection="1">
      <alignment horizontal="center" vertical="center"/>
    </xf>
    <xf numFmtId="0" fontId="65" fillId="0" borderId="59" xfId="82" applyNumberFormat="1" applyFont="1" applyFill="1" applyBorder="1" applyAlignment="1" applyProtection="1">
      <alignment horizontal="center" vertical="center"/>
    </xf>
    <xf numFmtId="0" fontId="66" fillId="0" borderId="39" xfId="82" applyNumberFormat="1" applyFont="1" applyFill="1" applyBorder="1" applyAlignment="1" applyProtection="1">
      <alignment wrapText="1"/>
    </xf>
    <xf numFmtId="49" fontId="65" fillId="0" borderId="54" xfId="82" applyNumberFormat="1" applyFont="1" applyFill="1" applyBorder="1" applyAlignment="1" applyProtection="1">
      <alignment horizontal="center" vertical="center" wrapText="1"/>
    </xf>
    <xf numFmtId="0" fontId="65" fillId="0" borderId="33" xfId="82" applyNumberFormat="1" applyFont="1" applyFill="1" applyBorder="1" applyAlignment="1" applyProtection="1">
      <alignment horizontal="center" vertical="center" wrapText="1"/>
    </xf>
    <xf numFmtId="0" fontId="65" fillId="0" borderId="0" xfId="82" applyNumberFormat="1" applyFont="1" applyFill="1" applyBorder="1" applyAlignment="1" applyProtection="1">
      <alignment horizontal="center" vertical="center" wrapText="1"/>
    </xf>
    <xf numFmtId="0" fontId="65" fillId="0" borderId="34" xfId="82" applyNumberFormat="1" applyFont="1" applyFill="1" applyBorder="1" applyAlignment="1" applyProtection="1">
      <alignment horizontal="center" vertical="center" wrapText="1"/>
    </xf>
    <xf numFmtId="49" fontId="66" fillId="0" borderId="39" xfId="82" applyNumberFormat="1" applyFont="1" applyFill="1" applyBorder="1" applyAlignment="1" applyProtection="1">
      <alignment horizontal="center" wrapText="1"/>
    </xf>
    <xf numFmtId="49" fontId="68" fillId="0" borderId="52" xfId="82" applyNumberFormat="1" applyFont="1" applyFill="1" applyBorder="1" applyAlignment="1" applyProtection="1">
      <alignment horizontal="center" vertical="top"/>
    </xf>
    <xf numFmtId="49" fontId="69" fillId="0" borderId="0" xfId="82" applyNumberFormat="1" applyFont="1" applyFill="1" applyBorder="1" applyAlignment="1" applyProtection="1">
      <alignment horizontal="center"/>
    </xf>
    <xf numFmtId="49" fontId="66" fillId="0" borderId="39" xfId="82" applyNumberFormat="1" applyFont="1" applyFill="1" applyBorder="1" applyAlignment="1" applyProtection="1">
      <alignment horizontal="left" wrapText="1"/>
    </xf>
    <xf numFmtId="0" fontId="66" fillId="0" borderId="0" xfId="82" applyNumberFormat="1" applyFont="1" applyFill="1" applyBorder="1" applyAlignment="1" applyProtection="1">
      <alignment horizontal="left" vertical="top" wrapText="1"/>
    </xf>
    <xf numFmtId="0" fontId="66" fillId="0" borderId="53" xfId="82" applyNumberFormat="1" applyFont="1" applyFill="1" applyBorder="1" applyAlignment="1" applyProtection="1">
      <alignment horizontal="left" wrapText="1"/>
    </xf>
    <xf numFmtId="49" fontId="68" fillId="0" borderId="52" xfId="82" applyNumberFormat="1" applyFont="1" applyFill="1" applyBorder="1" applyAlignment="1" applyProtection="1">
      <alignment horizontal="center"/>
    </xf>
    <xf numFmtId="0" fontId="66" fillId="0" borderId="39" xfId="82" applyNumberFormat="1" applyFont="1" applyFill="1" applyBorder="1" applyAlignment="1" applyProtection="1">
      <alignment horizontal="left" wrapText="1"/>
    </xf>
    <xf numFmtId="0" fontId="15" fillId="0" borderId="2" xfId="7" applyFont="1" applyBorder="1" applyAlignment="1">
      <alignment horizontal="left" vertical="center"/>
    </xf>
    <xf numFmtId="0" fontId="15" fillId="0" borderId="53" xfId="7" applyFont="1" applyBorder="1" applyAlignment="1">
      <alignment horizontal="left" vertical="center"/>
    </xf>
    <xf numFmtId="0" fontId="15" fillId="0" borderId="40" xfId="7" applyFont="1" applyBorder="1" applyAlignment="1">
      <alignment horizontal="left" vertical="center"/>
    </xf>
    <xf numFmtId="0" fontId="15" fillId="0" borderId="0" xfId="6" applyFont="1" applyAlignment="1">
      <alignment horizontal="center" vertical="center" wrapText="1"/>
    </xf>
    <xf numFmtId="0" fontId="15" fillId="0" borderId="0" xfId="6" applyFont="1" applyAlignment="1">
      <alignment horizontal="center" vertical="center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 vertical="center"/>
    </xf>
    <xf numFmtId="0" fontId="16" fillId="0" borderId="0" xfId="7" applyFont="1" applyAlignment="1" applyProtection="1">
      <alignment horizontal="left" vertical="center" wrapText="1"/>
      <protection locked="0"/>
    </xf>
    <xf numFmtId="0" fontId="15" fillId="0" borderId="1" xfId="7" applyFont="1" applyBorder="1" applyAlignment="1">
      <alignment horizontal="left" vertical="center" wrapText="1"/>
    </xf>
    <xf numFmtId="0" fontId="26" fillId="0" borderId="0" xfId="12" applyFont="1" applyAlignment="1">
      <alignment horizontal="center" vertical="top"/>
    </xf>
    <xf numFmtId="0" fontId="23" fillId="0" borderId="0" xfId="12" applyFont="1" applyAlignment="1">
      <alignment horizontal="center" wrapText="1"/>
    </xf>
    <xf numFmtId="0" fontId="26" fillId="0" borderId="52" xfId="12" applyFont="1" applyBorder="1" applyAlignment="1">
      <alignment horizontal="center" vertical="top"/>
    </xf>
    <xf numFmtId="0" fontId="58" fillId="0" borderId="0" xfId="12" applyFont="1" applyAlignment="1">
      <alignment horizontal="center"/>
    </xf>
    <xf numFmtId="0" fontId="23" fillId="0" borderId="55" xfId="12" applyFont="1" applyBorder="1" applyAlignment="1">
      <alignment horizontal="center" vertical="center" wrapText="1"/>
    </xf>
    <xf numFmtId="0" fontId="23" fillId="0" borderId="14" xfId="12" applyFont="1" applyBorder="1" applyAlignment="1">
      <alignment horizontal="center" vertical="center" wrapText="1"/>
    </xf>
    <xf numFmtId="0" fontId="23" fillId="0" borderId="4" xfId="12" applyFont="1" applyBorder="1" applyAlignment="1">
      <alignment horizontal="center" vertical="center" wrapText="1"/>
    </xf>
    <xf numFmtId="0" fontId="23" fillId="0" borderId="56" xfId="12" applyFont="1" applyBorder="1" applyAlignment="1">
      <alignment horizontal="center" vertical="center" wrapText="1"/>
    </xf>
    <xf numFmtId="0" fontId="23" fillId="0" borderId="52" xfId="12" applyFont="1" applyBorder="1" applyAlignment="1">
      <alignment horizontal="center" vertical="center" wrapText="1"/>
    </xf>
    <xf numFmtId="0" fontId="23" fillId="0" borderId="57" xfId="12" applyFont="1" applyBorder="1" applyAlignment="1">
      <alignment horizontal="center" vertical="center" wrapText="1"/>
    </xf>
    <xf numFmtId="0" fontId="24" fillId="0" borderId="58" xfId="12" applyFont="1" applyBorder="1" applyAlignment="1">
      <alignment horizontal="right" vertical="top" wrapText="1"/>
    </xf>
    <xf numFmtId="0" fontId="24" fillId="0" borderId="59" xfId="12" applyFont="1" applyBorder="1" applyAlignment="1">
      <alignment horizontal="right" vertical="top" wrapText="1"/>
    </xf>
    <xf numFmtId="0" fontId="58" fillId="0" borderId="58" xfId="12" applyFont="1" applyBorder="1" applyAlignment="1">
      <alignment horizontal="left" vertical="center" wrapText="1"/>
    </xf>
    <xf numFmtId="0" fontId="58" fillId="0" borderId="53" xfId="12" applyFont="1" applyBorder="1" applyAlignment="1">
      <alignment horizontal="left" vertical="center" wrapText="1"/>
    </xf>
    <xf numFmtId="0" fontId="58" fillId="0" borderId="59" xfId="12" applyFont="1" applyBorder="1" applyAlignment="1">
      <alignment horizontal="left" vertical="center" wrapText="1"/>
    </xf>
    <xf numFmtId="0" fontId="15" fillId="0" borderId="58" xfId="7" applyFont="1" applyBorder="1" applyAlignment="1">
      <alignment horizontal="left" vertical="center" wrapText="1"/>
    </xf>
    <xf numFmtId="0" fontId="15" fillId="0" borderId="53" xfId="7" applyFont="1" applyBorder="1" applyAlignment="1">
      <alignment horizontal="left" vertical="center" wrapText="1"/>
    </xf>
    <xf numFmtId="0" fontId="15" fillId="0" borderId="59" xfId="7" applyFont="1" applyBorder="1" applyAlignment="1">
      <alignment horizontal="left" vertical="center" wrapText="1"/>
    </xf>
  </cellXfs>
  <cellStyles count="83">
    <cellStyle name="S35 2" xfId="9"/>
    <cellStyle name="S35 2 2" xfId="49"/>
    <cellStyle name="Акцент1 2" xfId="16"/>
    <cellStyle name="Акцент2 2" xfId="17"/>
    <cellStyle name="Акцент3 2" xfId="18"/>
    <cellStyle name="Акцент4 2" xfId="19"/>
    <cellStyle name="Акцент5 2" xfId="20"/>
    <cellStyle name="Акцент6 2" xfId="21"/>
    <cellStyle name="Ввод  2" xfId="22"/>
    <cellStyle name="Ввод  2 2" xfId="56"/>
    <cellStyle name="Ввод  2 3" xfId="54"/>
    <cellStyle name="Вывод 2" xfId="23"/>
    <cellStyle name="Вывод 2 2" xfId="57"/>
    <cellStyle name="Вывод 2 3" xfId="64"/>
    <cellStyle name="Вычисление 2" xfId="24"/>
    <cellStyle name="Вычисление 2 2" xfId="58"/>
    <cellStyle name="Вычисление 2 3" xfId="55"/>
    <cellStyle name="Гиперссылка 2" xfId="43"/>
    <cellStyle name="Гиперссылка 3" xfId="45"/>
    <cellStyle name="Заголовок 1 2" xfId="25"/>
    <cellStyle name="Заголовок 2 2" xfId="26"/>
    <cellStyle name="Заголовок 3 2" xfId="27"/>
    <cellStyle name="Заголовок 3 2 2" xfId="47"/>
    <cellStyle name="Заголовок 3 2 2 2" xfId="68"/>
    <cellStyle name="Заголовок 3 2 2 3" xfId="69"/>
    <cellStyle name="Заголовок 3 2 2 4" xfId="70"/>
    <cellStyle name="Заголовок 3 2 2 5" xfId="71"/>
    <cellStyle name="Заголовок 3 2 3" xfId="61"/>
    <cellStyle name="Заголовок 3 2 4" xfId="59"/>
    <cellStyle name="Заголовок 3 2 5" xfId="62"/>
    <cellStyle name="Заголовок 3 2 6" xfId="65"/>
    <cellStyle name="Заголовок 4 2" xfId="28"/>
    <cellStyle name="Итог 2" xfId="29"/>
    <cellStyle name="Итог 2 2" xfId="60"/>
    <cellStyle name="Итог 2 3" xfId="67"/>
    <cellStyle name="ИтогоБИМ" xfId="74"/>
    <cellStyle name="Контрольная ячейка 2" xfId="30"/>
    <cellStyle name="Название 2" xfId="31"/>
    <cellStyle name="Нейтральный 2" xfId="32"/>
    <cellStyle name="Обычный" xfId="0" builtinId="0"/>
    <cellStyle name="Обычный 10" xfId="72"/>
    <cellStyle name="Обычный 11" xfId="75"/>
    <cellStyle name="Обычный 12" xfId="76"/>
    <cellStyle name="Обычный 13" xfId="77"/>
    <cellStyle name="Обычный 14" xfId="78"/>
    <cellStyle name="Обычный 15" xfId="79"/>
    <cellStyle name="Обычный 16" xfId="80"/>
    <cellStyle name="Обычный 17" xfId="81"/>
    <cellStyle name="Обычный 18" xfId="82"/>
    <cellStyle name="Обычный 2" xfId="1"/>
    <cellStyle name="Обычный 2 2" xfId="7"/>
    <cellStyle name="Обычный 3" xfId="5"/>
    <cellStyle name="Обычный 3 2" xfId="39"/>
    <cellStyle name="Обычный 4" xfId="2"/>
    <cellStyle name="Обычный 4 2" xfId="40"/>
    <cellStyle name="Обычный 4 2 2" xfId="51"/>
    <cellStyle name="Обычный 5" xfId="12"/>
    <cellStyle name="Обычный 5 2" xfId="41"/>
    <cellStyle name="Обычный 6" xfId="13"/>
    <cellStyle name="Обычный 6 2" xfId="42"/>
    <cellStyle name="Обычный 6 3" xfId="14"/>
    <cellStyle name="Обычный 7" xfId="44"/>
    <cellStyle name="Обычный 7 2" xfId="52"/>
    <cellStyle name="Обычный 8" xfId="15"/>
    <cellStyle name="Обычный 9" xfId="48"/>
    <cellStyle name="Обычный_2102_спецификация_РДЦ" xfId="6"/>
    <cellStyle name="Плохой 2" xfId="33"/>
    <cellStyle name="Пояснение 2" xfId="34"/>
    <cellStyle name="Примечание 2" xfId="35"/>
    <cellStyle name="Примечание 2 2" xfId="63"/>
    <cellStyle name="Примечание 2 3" xfId="66"/>
    <cellStyle name="Связанная ячейка 2" xfId="36"/>
    <cellStyle name="Текст предупреждения 2" xfId="37"/>
    <cellStyle name="Титул" xfId="73"/>
    <cellStyle name="Финансовый" xfId="10" builtinId="3"/>
    <cellStyle name="Финансовый 2" xfId="3"/>
    <cellStyle name="Финансовый 2 2" xfId="46"/>
    <cellStyle name="Финансовый 2 2 2" xfId="53"/>
    <cellStyle name="Финансовый 2 3" xfId="8"/>
    <cellStyle name="Финансовый 3" xfId="4"/>
    <cellStyle name="Финансовый 4" xfId="11"/>
    <cellStyle name="Финансовый 5" xfId="50"/>
    <cellStyle name="Хороший 2" xfId="38"/>
  </cellStyles>
  <dxfs count="0"/>
  <tableStyles count="0" defaultTableStyle="TableStyleMedium9" defaultPivotStyle="PivotStyleLight16"/>
  <colors>
    <mruColors>
      <color rgb="FFFD9203"/>
      <color rgb="FFFF5050"/>
      <color rgb="FF1238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DC30B.energo.ru\Work\&#1057;&#1084;&#1077;&#1090;&#1085;&#1099;&#1081;%20&#1086;&#1090;&#1076;&#1077;&#1083;\&#1057;&#1057;&#1055;&#1048;\2021-&#1055;&#1048;&#1056;_21-11875%209&#1096;&#1090;\&#1055;&#1057;%20332%20&#1055;&#1095;&#1077;&#1074;&#1072;\1.%20&#1057;&#1057;&#1056;%20332%2014.06.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22.5\Work\&#1057;&#1084;&#1077;&#1090;&#1085;&#1099;&#1081;%20&#1086;&#1090;&#1076;&#1077;&#1083;\&#1050;&#1058;20-0005%20148%20&#1055;&#1057;\2%20&#1050;&#1086;&#1084;&#1087;&#1083;&#1077;&#1082;&#1090;\&#1042;&#1086;&#1089;&#1090;&#1086;&#1095;&#1085;&#1099;&#1081;%20-%20&#1074;&#1077;&#1089;&#1100;+\1.%20&#1057;&#1057;&#1056;%20148%2010.02.2021%20&#1042;&#1086;&#1089;&#1090;&#1086;&#1095;&#1085;&#1099;&#1081;%20&#1052;&#1072;&#1082;&#1088;&#1086;&#1089;&#1099;%20&#1074;%20&#1088;&#1072;&#1073;&#1086;&#1090;&#1091;%20&#1085;&#1077;%20&#1073;&#1088;&#1072;&#1090;&#110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ЭЗ"/>
      <sheetName val="банк"/>
      <sheetName val="ИД"/>
      <sheetName val="Обложка"/>
      <sheetName val="Титул"/>
      <sheetName val="СП"/>
      <sheetName val="Содержание"/>
      <sheetName val="ПЗ"/>
      <sheetName val="ССР 2021"/>
      <sheetName val="ССР 2000"/>
      <sheetName val="02-01 ТЦ"/>
      <sheetName val="02-01 БЦ"/>
      <sheetName val="02-01-01"/>
      <sheetName val="02-01-02"/>
      <sheetName val="02-01-04"/>
      <sheetName val="02-01-05"/>
      <sheetName val="02-01-06"/>
      <sheetName val="02-01-07"/>
      <sheetName val="02-01-08"/>
      <sheetName val="02-01-09"/>
      <sheetName val="02-01-10"/>
      <sheetName val="02-01-03"/>
      <sheetName val="СС СО"/>
      <sheetName val="СС СМ"/>
      <sheetName val="02-02 ТЦ"/>
      <sheetName val="02-02 БЦ"/>
      <sheetName val="02-02-01"/>
      <sheetName val="АТХ СО"/>
      <sheetName val="АТХ СМ"/>
      <sheetName val="02-03 ТЦ"/>
      <sheetName val="02-03 БЦ"/>
      <sheetName val="02-03-01"/>
      <sheetName val="СИБ СО"/>
      <sheetName val="СИБ СМ"/>
      <sheetName val="02-04 ТЦ"/>
      <sheetName val="02-04 БЦ"/>
      <sheetName val="02-04-01"/>
      <sheetName val="ВОЛС СО"/>
      <sheetName val="ВОЛС СМ"/>
      <sheetName val="02-05 ТЦ"/>
      <sheetName val="02-05 БЦ"/>
      <sheetName val="02-05-01"/>
      <sheetName val="ЭП СО"/>
      <sheetName val="ЭП СМ"/>
      <sheetName val="02-06 ТЦ"/>
      <sheetName val="02-06 БЦ"/>
      <sheetName val="02-06-01"/>
      <sheetName val="КЖ СМ"/>
      <sheetName val="09-02 ТЦ"/>
      <sheetName val="09-02 БЦ"/>
      <sheetName val="09-02-01"/>
      <sheetName val="09-05 ТЦ"/>
      <sheetName val="09-05 БЦ"/>
      <sheetName val="09-05-01"/>
      <sheetName val="Сравнение стоимостей"/>
      <sheetName val="Содержание (2)"/>
    </sheetNames>
    <sheetDataSet>
      <sheetData sheetId="0" refreshError="1"/>
      <sheetData sheetId="1">
        <row r="3">
          <cell r="A3" t="str">
            <v>Модернизация системы сбора и передачи информации на подстанции  ПС 110 кВ Назия № 30</v>
          </cell>
          <cell r="C3" t="str">
            <v>ПС 110 кВ Назия № 30</v>
          </cell>
          <cell r="D3">
            <v>30</v>
          </cell>
        </row>
        <row r="4">
          <cell r="A4" t="str">
            <v>Модернизация системы сбора и передачи информации в части расширения объема передаваемой телеметрической информации на подстанции ПС 110 кВ Синявино (ПС 193)</v>
          </cell>
          <cell r="C4" t="str">
            <v>ПС 110 кВ Синявино (ПС 193)</v>
          </cell>
          <cell r="D4">
            <v>193</v>
          </cell>
        </row>
        <row r="5">
          <cell r="A5" t="str">
            <v>Модернизация системы сбора и передачи информации в части расширения объема передаваемой телеметрической информации на подстанции ПС 110 кВ Ольховец (ПС 327)</v>
          </cell>
          <cell r="C5" t="str">
            <v>ПС 110 кВ Ольховец (ПС 327)</v>
          </cell>
          <cell r="D5">
            <v>327</v>
          </cell>
        </row>
        <row r="6">
          <cell r="A6" t="str">
            <v>Модернизация системы сбора и передачи информации в части расширения объема передаваемой телеметрической информации на подстанции ПС 110 кВ Пчева (ПС 332)</v>
          </cell>
          <cell r="C6" t="str">
            <v>ПС 110 кВ Пчева (ПС 332)</v>
          </cell>
          <cell r="D6">
            <v>332</v>
          </cell>
        </row>
        <row r="7">
          <cell r="A7" t="str">
            <v>Модернизация системы сбора и передачи информации в части расширения объема передаваемой телеметрической информации на подстанции ПС 110 кВ Сланцевский регенераторный завод (ПС 351)</v>
          </cell>
          <cell r="C7" t="str">
            <v>ПС 110 кВ Сланцевский регенераторный завод (ПС 351)</v>
          </cell>
          <cell r="D7">
            <v>351</v>
          </cell>
        </row>
        <row r="8">
          <cell r="A8" t="str">
            <v>Мдернизация системы сбора и передачи информации в части расширения объема передаваемой телеметрической информации на подстанции ПС 110 кВ Обитай (ПС 378)</v>
          </cell>
          <cell r="C8" t="str">
            <v>ПС 110 кВ Обитай (ПС 378)</v>
          </cell>
          <cell r="D8">
            <v>378</v>
          </cell>
        </row>
        <row r="9">
          <cell r="A9" t="str">
            <v>Модернизация системы сбора и передачи информации в части реализации мероприятий ГВО на подстанции ПС 110кВ Северная Птицефабрика № 390</v>
          </cell>
          <cell r="C9" t="str">
            <v>ПС 110кВ Северная Птицефабрика № 390</v>
          </cell>
          <cell r="D9">
            <v>390</v>
          </cell>
        </row>
        <row r="10">
          <cell r="A10" t="str">
            <v>Модернизация системы сбора и передачи информации на подстанции  ПС 110кВ РЦ-11 № 500</v>
          </cell>
          <cell r="C10" t="str">
            <v>ПС 110кВ РЦ-11 № 500</v>
          </cell>
          <cell r="D10">
            <v>500</v>
          </cell>
        </row>
        <row r="11">
          <cell r="A11" t="str">
            <v>Модернизация ПС 110 кВ Посадников остров (ПС 536) в части замены ОД и КЗ в целях расширения объема передаваемой телеметрической информации на подстанции</v>
          </cell>
          <cell r="C11" t="str">
            <v>ПС 110 кВ Посадников остров (ПС 536)</v>
          </cell>
          <cell r="D11">
            <v>536</v>
          </cell>
        </row>
      </sheetData>
      <sheetData sheetId="2">
        <row r="3">
          <cell r="F3">
            <v>1000</v>
          </cell>
          <cell r="G3">
            <v>1000</v>
          </cell>
        </row>
        <row r="4">
          <cell r="G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банк"/>
      <sheetName val="ПИР"/>
      <sheetName val="Сводка ЭЗ Восточный"/>
      <sheetName val="Аналитика Восточный"/>
      <sheetName val="ИД"/>
      <sheetName val="Обложка"/>
      <sheetName val="Титул"/>
      <sheetName val="СП"/>
      <sheetName val="Содержание"/>
      <sheetName val="Содержание (2)"/>
      <sheetName val="Содержание (3)"/>
      <sheetName val="ПЗ"/>
      <sheetName val="ССР 2020"/>
      <sheetName val="ССР 2000"/>
      <sheetName val="02-01-01"/>
      <sheetName val="СО02-01-01"/>
      <sheetName val="СМ02-01-01"/>
      <sheetName val="02-02-01"/>
      <sheetName val="СО02-02-01"/>
      <sheetName val="СМ02-02-01"/>
      <sheetName val="02-03-01"/>
      <sheetName val="СО02-03-01"/>
      <sheetName val="СМ02-03-01"/>
      <sheetName val="02-04-01"/>
      <sheetName val="СО02-04-01"/>
      <sheetName val="СМ02-04-01"/>
      <sheetName val="02-05-01"/>
      <sheetName val="СО02-05-01"/>
      <sheetName val="СМ02-05-01"/>
      <sheetName val="02-06-01"/>
      <sheetName val="СО02-06-01"/>
      <sheetName val="СМ02-06-01"/>
      <sheetName val="02-07-01"/>
      <sheetName val="СО02-07-01"/>
      <sheetName val="СМ02-07-01"/>
      <sheetName val="02-08-01"/>
      <sheetName val="СО02-08-01"/>
      <sheetName val="СМ02-08-01"/>
      <sheetName val="02-09-01"/>
      <sheetName val="СО02-09-01"/>
      <sheetName val="СМ02-09-01"/>
      <sheetName val="02-10-01"/>
      <sheetName val="СО02-10-01"/>
      <sheetName val="СМ02-10-01"/>
      <sheetName val="02-11-01"/>
      <sheetName val="СО02-11-01"/>
      <sheetName val="СМ02-11-01"/>
      <sheetName val="02-12-01"/>
      <sheetName val="СО02-12-01"/>
      <sheetName val="СМ02-12-01"/>
      <sheetName val="02-13-01"/>
      <sheetName val="СО02-13-01"/>
      <sheetName val="СМ02-13-01"/>
      <sheetName val="02-14-01"/>
      <sheetName val="СО02-14-01"/>
      <sheetName val="СМ02-14-01"/>
      <sheetName val="02-15-01"/>
      <sheetName val="СО02-15-01"/>
      <sheetName val="СМ02-15-01"/>
      <sheetName val="02-16-01"/>
      <sheetName val="СО02-16-01"/>
      <sheetName val="СМ02-16-01"/>
      <sheetName val="02-17-01"/>
      <sheetName val="СО02-17-01"/>
      <sheetName val="СМ02-17-01"/>
      <sheetName val="02-18-01"/>
      <sheetName val="СО02-18-01"/>
      <sheetName val="СМ02-18-01"/>
      <sheetName val="09-01-01"/>
      <sheetName val="09-02-01"/>
      <sheetName val="09-03-01"/>
      <sheetName val="09-04-01"/>
      <sheetName val="09-05-01"/>
      <sheetName val="09-06-01"/>
      <sheetName val="09-07-01"/>
      <sheetName val="09-08-01"/>
      <sheetName val="09-09-01"/>
      <sheetName val="09-10-01"/>
      <sheetName val="09-11-01"/>
      <sheetName val="09-12-01"/>
      <sheetName val="09-13-01"/>
      <sheetName val="09-14-01"/>
      <sheetName val="09-15-01"/>
      <sheetName val="09-16-01"/>
      <sheetName val="09-17-01"/>
      <sheetName val="09-18-01"/>
    </sheetNames>
    <sheetDataSet>
      <sheetData sheetId="0" refreshError="1"/>
      <sheetData sheetId="1">
        <row r="41">
          <cell r="B41">
            <v>1</v>
          </cell>
        </row>
        <row r="42">
          <cell r="B42">
            <v>1000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30">
          <cell r="H130">
            <v>135252531.83000001</v>
          </cell>
        </row>
      </sheetData>
      <sheetData sheetId="14" refreshError="1"/>
      <sheetData sheetId="15">
        <row r="48">
          <cell r="G48">
            <v>148.51</v>
          </cell>
        </row>
      </sheetData>
      <sheetData sheetId="16" refreshError="1"/>
      <sheetData sheetId="17" refreshError="1"/>
      <sheetData sheetId="18">
        <row r="49">
          <cell r="G49">
            <v>159.15</v>
          </cell>
        </row>
      </sheetData>
      <sheetData sheetId="19" refreshError="1"/>
      <sheetData sheetId="20" refreshError="1"/>
      <sheetData sheetId="21">
        <row r="47">
          <cell r="G47">
            <v>35.159999999999997</v>
          </cell>
        </row>
      </sheetData>
      <sheetData sheetId="22" refreshError="1"/>
      <sheetData sheetId="23" refreshError="1"/>
      <sheetData sheetId="24">
        <row r="47">
          <cell r="G47">
            <v>89.52</v>
          </cell>
        </row>
      </sheetData>
      <sheetData sheetId="25" refreshError="1"/>
      <sheetData sheetId="26" refreshError="1"/>
      <sheetData sheetId="27">
        <row r="49">
          <cell r="G49">
            <v>159.15</v>
          </cell>
        </row>
      </sheetData>
      <sheetData sheetId="28" refreshError="1"/>
      <sheetData sheetId="29" refreshError="1"/>
      <sheetData sheetId="30">
        <row r="46">
          <cell r="G46">
            <v>169.11</v>
          </cell>
        </row>
      </sheetData>
      <sheetData sheetId="31" refreshError="1"/>
      <sheetData sheetId="32" refreshError="1"/>
      <sheetData sheetId="33">
        <row r="108">
          <cell r="G108">
            <v>6205.98</v>
          </cell>
        </row>
      </sheetData>
      <sheetData sheetId="34" refreshError="1"/>
      <sheetData sheetId="35" refreshError="1"/>
      <sheetData sheetId="36">
        <row r="108">
          <cell r="G108">
            <v>6182.87</v>
          </cell>
        </row>
      </sheetData>
      <sheetData sheetId="37" refreshError="1"/>
      <sheetData sheetId="38" refreshError="1"/>
      <sheetData sheetId="39">
        <row r="49">
          <cell r="G49">
            <v>129.31</v>
          </cell>
        </row>
      </sheetData>
      <sheetData sheetId="40" refreshError="1"/>
      <sheetData sheetId="41" refreshError="1"/>
      <sheetData sheetId="42">
        <row r="44">
          <cell r="G44">
            <v>149.21</v>
          </cell>
        </row>
      </sheetData>
      <sheetData sheetId="43" refreshError="1"/>
      <sheetData sheetId="44" refreshError="1"/>
      <sheetData sheetId="45">
        <row r="108">
          <cell r="G108">
            <v>12970.24</v>
          </cell>
        </row>
      </sheetData>
      <sheetData sheetId="46" refreshError="1"/>
      <sheetData sheetId="47" refreshError="1"/>
      <sheetData sheetId="48">
        <row r="48">
          <cell r="G48">
            <v>228.86</v>
          </cell>
        </row>
      </sheetData>
      <sheetData sheetId="49" refreshError="1"/>
      <sheetData sheetId="50" refreshError="1"/>
      <sheetData sheetId="51">
        <row r="48">
          <cell r="G48">
            <v>84.61</v>
          </cell>
        </row>
      </sheetData>
      <sheetData sheetId="52" refreshError="1"/>
      <sheetData sheetId="53" refreshError="1"/>
      <sheetData sheetId="54">
        <row r="48">
          <cell r="G48">
            <v>104.75</v>
          </cell>
        </row>
      </sheetData>
      <sheetData sheetId="55" refreshError="1"/>
      <sheetData sheetId="56" refreshError="1"/>
      <sheetData sheetId="57">
        <row r="48">
          <cell r="G48">
            <v>203.76</v>
          </cell>
        </row>
      </sheetData>
      <sheetData sheetId="58" refreshError="1"/>
      <sheetData sheetId="59" refreshError="1"/>
      <sheetData sheetId="60">
        <row r="50">
          <cell r="G50">
            <v>258.16000000000003</v>
          </cell>
        </row>
      </sheetData>
      <sheetData sheetId="61" refreshError="1"/>
      <sheetData sheetId="62" refreshError="1"/>
      <sheetData sheetId="63">
        <row r="50">
          <cell r="G50">
            <v>188.53</v>
          </cell>
        </row>
      </sheetData>
      <sheetData sheetId="64" refreshError="1"/>
      <sheetData sheetId="65" refreshError="1"/>
      <sheetData sheetId="66">
        <row r="50">
          <cell r="G50">
            <v>92.49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2D050"/>
  </sheetPr>
  <dimension ref="A1:CD60"/>
  <sheetViews>
    <sheetView view="pageBreakPreview" zoomScale="130" zoomScaleNormal="130" zoomScaleSheetLayoutView="130" workbookViewId="0">
      <selection activeCell="J55" sqref="J55"/>
    </sheetView>
  </sheetViews>
  <sheetFormatPr defaultColWidth="8.42578125" defaultRowHeight="15.75" outlineLevelRow="1" x14ac:dyDescent="0.25"/>
  <cols>
    <col min="1" max="1" width="2.42578125" style="18" customWidth="1"/>
    <col min="2" max="2" width="1.5703125" style="18" customWidth="1"/>
    <col min="3" max="4" width="1" style="19" customWidth="1"/>
    <col min="5" max="5" width="1.5703125" style="19" customWidth="1"/>
    <col min="6" max="6" width="1.42578125" style="19" customWidth="1"/>
    <col min="7" max="19" width="2.42578125" style="19" customWidth="1"/>
    <col min="20" max="20" width="3.85546875" style="19" customWidth="1"/>
    <col min="21" max="44" width="2.42578125" style="19" customWidth="1"/>
    <col min="45" max="82" width="2.5703125" style="19" customWidth="1"/>
    <col min="83" max="16384" width="8.42578125" style="18"/>
  </cols>
  <sheetData>
    <row r="1" spans="3:82" ht="5.85" customHeight="1" x14ac:dyDescent="0.2">
      <c r="C1" s="5"/>
      <c r="D1" s="5"/>
      <c r="E1" s="5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427">
        <v>1</v>
      </c>
      <c r="AR1" s="428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</row>
    <row r="2" spans="3:82" ht="14.1" customHeight="1" thickBot="1" x14ac:dyDescent="0.3"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5" t="s">
        <v>14</v>
      </c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429"/>
      <c r="AR2" s="430"/>
    </row>
    <row r="3" spans="3:82" ht="6.6" customHeight="1" x14ac:dyDescent="0.25">
      <c r="F3" s="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5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</row>
    <row r="4" spans="3:82" ht="14.1" customHeight="1" x14ac:dyDescent="0.25">
      <c r="F4" s="9"/>
      <c r="G4" s="10" t="s">
        <v>134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1"/>
    </row>
    <row r="5" spans="3:82" ht="43.5" customHeight="1" x14ac:dyDescent="0.25">
      <c r="F5" s="9"/>
      <c r="G5" s="405" t="s">
        <v>476</v>
      </c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11"/>
      <c r="AX5" s="18"/>
    </row>
    <row r="6" spans="3:82" x14ac:dyDescent="0.25">
      <c r="F6" s="9"/>
      <c r="G6" s="10" t="s">
        <v>104</v>
      </c>
      <c r="H6" s="10"/>
      <c r="I6" s="12"/>
      <c r="J6" s="12"/>
      <c r="K6" s="12"/>
      <c r="L6" s="12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1"/>
      <c r="AX6" s="18"/>
    </row>
    <row r="7" spans="3:82" ht="14.1" customHeight="1" x14ac:dyDescent="0.25">
      <c r="F7" s="9"/>
      <c r="G7" s="19" t="s">
        <v>102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1"/>
    </row>
    <row r="8" spans="3:82" ht="14.1" customHeight="1" x14ac:dyDescent="0.25">
      <c r="F8" s="9"/>
      <c r="G8" s="19" t="s">
        <v>103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1"/>
    </row>
    <row r="9" spans="3:82" ht="14.1" customHeight="1" x14ac:dyDescent="0.25">
      <c r="F9" s="9"/>
      <c r="G9" s="10" t="s">
        <v>105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1"/>
    </row>
    <row r="10" spans="3:82" ht="14.1" customHeight="1" x14ac:dyDescent="0.25">
      <c r="F10" s="9"/>
      <c r="G10" s="10" t="s">
        <v>106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1"/>
    </row>
    <row r="11" spans="3:82" ht="14.1" customHeight="1" x14ac:dyDescent="0.25">
      <c r="F11" s="9"/>
      <c r="G11" s="10" t="s">
        <v>107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1"/>
    </row>
    <row r="12" spans="3:82" s="74" customFormat="1" ht="14.1" customHeight="1" x14ac:dyDescent="0.25">
      <c r="C12" s="73"/>
      <c r="D12" s="73"/>
      <c r="E12" s="73"/>
      <c r="F12" s="67"/>
      <c r="G12" s="68" t="s">
        <v>15</v>
      </c>
      <c r="H12" s="73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9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</row>
    <row r="13" spans="3:82" s="74" customFormat="1" ht="14.1" customHeight="1" x14ac:dyDescent="0.25">
      <c r="C13" s="73"/>
      <c r="D13" s="73"/>
      <c r="E13" s="73"/>
      <c r="F13" s="67"/>
      <c r="G13" s="66" t="s">
        <v>17</v>
      </c>
      <c r="H13" s="68" t="s">
        <v>430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9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</row>
    <row r="14" spans="3:82" s="74" customFormat="1" ht="14.1" customHeight="1" x14ac:dyDescent="0.25">
      <c r="C14" s="73"/>
      <c r="D14" s="73"/>
      <c r="E14" s="73"/>
      <c r="F14" s="67"/>
      <c r="G14" s="66" t="s">
        <v>17</v>
      </c>
      <c r="H14" s="68" t="s">
        <v>430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9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</row>
    <row r="15" spans="3:82" s="74" customFormat="1" ht="14.1" customHeight="1" x14ac:dyDescent="0.25">
      <c r="C15" s="73"/>
      <c r="D15" s="73"/>
      <c r="E15" s="73"/>
      <c r="F15" s="67"/>
      <c r="G15" s="66" t="s">
        <v>17</v>
      </c>
      <c r="H15" s="68" t="s">
        <v>141</v>
      </c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9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</row>
    <row r="16" spans="3:82" s="74" customFormat="1" ht="14.1" customHeight="1" x14ac:dyDescent="0.25">
      <c r="C16" s="73"/>
      <c r="D16" s="73"/>
      <c r="E16" s="73"/>
      <c r="F16" s="67"/>
      <c r="G16" s="66"/>
      <c r="H16" s="68" t="s">
        <v>16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9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</row>
    <row r="17" spans="1:82" s="74" customFormat="1" ht="14.1" customHeight="1" x14ac:dyDescent="0.25">
      <c r="C17" s="73"/>
      <c r="D17" s="73"/>
      <c r="E17" s="73"/>
      <c r="F17" s="67"/>
      <c r="G17" s="75" t="s">
        <v>108</v>
      </c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9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</row>
    <row r="18" spans="1:82" s="74" customFormat="1" ht="14.1" customHeight="1" x14ac:dyDescent="0.25">
      <c r="C18" s="73"/>
      <c r="D18" s="73"/>
      <c r="E18" s="73"/>
      <c r="F18" s="67"/>
      <c r="G18" s="66" t="s">
        <v>176</v>
      </c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9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</row>
    <row r="19" spans="1:82" s="74" customFormat="1" ht="14.1" customHeight="1" x14ac:dyDescent="0.25">
      <c r="C19" s="73"/>
      <c r="D19" s="73"/>
      <c r="E19" s="73"/>
      <c r="F19" s="67"/>
      <c r="G19" s="402" t="s">
        <v>135</v>
      </c>
      <c r="H19" s="402"/>
      <c r="I19" s="402"/>
      <c r="J19" s="402"/>
      <c r="K19" s="402"/>
      <c r="L19" s="402"/>
      <c r="M19" s="402"/>
      <c r="N19" s="402"/>
      <c r="O19" s="402"/>
      <c r="P19" s="402"/>
      <c r="Q19" s="402"/>
      <c r="R19" s="402"/>
      <c r="S19" s="402"/>
      <c r="T19" s="402"/>
      <c r="U19" s="402"/>
      <c r="V19" s="402"/>
      <c r="W19" s="402"/>
      <c r="X19" s="402"/>
      <c r="Y19" s="402"/>
      <c r="Z19" s="402"/>
      <c r="AA19" s="402"/>
      <c r="AB19" s="402"/>
      <c r="AC19" s="402"/>
      <c r="AD19" s="402"/>
      <c r="AE19" s="402"/>
      <c r="AF19" s="402"/>
      <c r="AG19" s="402"/>
      <c r="AH19" s="402"/>
      <c r="AI19" s="402"/>
      <c r="AJ19" s="402"/>
      <c r="AK19" s="402"/>
      <c r="AL19" s="402"/>
      <c r="AM19" s="402"/>
      <c r="AN19" s="402"/>
      <c r="AO19" s="402"/>
      <c r="AP19" s="402"/>
      <c r="AQ19" s="402"/>
      <c r="AR19" s="40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</row>
    <row r="20" spans="1:82" s="74" customFormat="1" ht="18.75" customHeight="1" x14ac:dyDescent="0.25">
      <c r="C20" s="73"/>
      <c r="D20" s="73"/>
      <c r="E20" s="73"/>
      <c r="F20" s="67"/>
      <c r="G20" s="68" t="s">
        <v>24</v>
      </c>
      <c r="H20" s="73"/>
      <c r="I20" s="68"/>
      <c r="J20" s="402" t="s">
        <v>476</v>
      </c>
      <c r="K20" s="402"/>
      <c r="L20" s="402"/>
      <c r="M20" s="402"/>
      <c r="N20" s="402"/>
      <c r="O20" s="402"/>
      <c r="P20" s="402"/>
      <c r="Q20" s="402"/>
      <c r="R20" s="402"/>
      <c r="S20" s="402"/>
      <c r="T20" s="402"/>
      <c r="U20" s="402"/>
      <c r="V20" s="402"/>
      <c r="W20" s="402"/>
      <c r="X20" s="402"/>
      <c r="Y20" s="402"/>
      <c r="Z20" s="402"/>
      <c r="AA20" s="402"/>
      <c r="AB20" s="402"/>
      <c r="AC20" s="402"/>
      <c r="AD20" s="402"/>
      <c r="AE20" s="402"/>
      <c r="AF20" s="402"/>
      <c r="AG20" s="402"/>
      <c r="AH20" s="402"/>
      <c r="AI20" s="402"/>
      <c r="AJ20" s="402"/>
      <c r="AK20" s="402"/>
      <c r="AL20" s="402"/>
      <c r="AM20" s="402"/>
      <c r="AN20" s="402"/>
      <c r="AO20" s="402"/>
      <c r="AP20" s="402"/>
      <c r="AQ20" s="402"/>
      <c r="AR20" s="40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</row>
    <row r="21" spans="1:82" ht="29.25" customHeight="1" x14ac:dyDescent="0.25">
      <c r="F21" s="9"/>
      <c r="G21" s="10"/>
      <c r="H21" s="10"/>
      <c r="I21" s="10"/>
      <c r="J21" s="402"/>
      <c r="K21" s="402"/>
      <c r="L21" s="402"/>
      <c r="M21" s="402"/>
      <c r="N21" s="402"/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402"/>
      <c r="AB21" s="402"/>
      <c r="AC21" s="402"/>
      <c r="AD21" s="402"/>
      <c r="AE21" s="402"/>
      <c r="AF21" s="402"/>
      <c r="AG21" s="402"/>
      <c r="AH21" s="402"/>
      <c r="AI21" s="402"/>
      <c r="AJ21" s="402"/>
      <c r="AK21" s="402"/>
      <c r="AL21" s="402"/>
      <c r="AM21" s="402"/>
      <c r="AN21" s="402"/>
      <c r="AO21" s="402"/>
      <c r="AP21" s="402"/>
      <c r="AQ21" s="402"/>
      <c r="AR21" s="403"/>
    </row>
    <row r="22" spans="1:82" ht="14.1" customHeight="1" x14ac:dyDescent="0.25">
      <c r="F22" s="9"/>
      <c r="G22" s="10" t="s">
        <v>434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1"/>
    </row>
    <row r="23" spans="1:82" ht="14.1" customHeight="1" x14ac:dyDescent="0.25">
      <c r="F23" s="9"/>
      <c r="G23" s="10" t="s">
        <v>440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1"/>
    </row>
    <row r="24" spans="1:82" ht="14.1" customHeight="1" x14ac:dyDescent="0.25">
      <c r="F24" s="9"/>
      <c r="G24" s="8" t="s">
        <v>17</v>
      </c>
      <c r="H24" s="10" t="s">
        <v>20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 t="s">
        <v>21</v>
      </c>
      <c r="T24" s="10" t="s">
        <v>437</v>
      </c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1"/>
    </row>
    <row r="25" spans="1:82" ht="14.1" customHeight="1" x14ac:dyDescent="0.25">
      <c r="F25" s="9"/>
      <c r="G25" s="8" t="s">
        <v>17</v>
      </c>
      <c r="H25" s="10" t="s">
        <v>22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 t="s">
        <v>21</v>
      </c>
      <c r="T25" s="10" t="s">
        <v>436</v>
      </c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1"/>
    </row>
    <row r="26" spans="1:82" ht="14.1" customHeight="1" x14ac:dyDescent="0.25">
      <c r="F26" s="9"/>
      <c r="G26" s="8" t="s">
        <v>17</v>
      </c>
      <c r="H26" s="10" t="s">
        <v>23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 t="s">
        <v>21</v>
      </c>
      <c r="T26" s="10" t="s">
        <v>435</v>
      </c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1"/>
    </row>
    <row r="27" spans="1:82" ht="14.1" customHeight="1" x14ac:dyDescent="0.25">
      <c r="A27" s="431" t="s">
        <v>9</v>
      </c>
      <c r="B27" s="443"/>
      <c r="C27" s="434"/>
      <c r="D27" s="435"/>
      <c r="E27" s="433"/>
      <c r="F27" s="9"/>
      <c r="G27" s="10" t="s">
        <v>93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1"/>
    </row>
    <row r="28" spans="1:82" ht="14.1" customHeight="1" x14ac:dyDescent="0.25">
      <c r="A28" s="432"/>
      <c r="B28" s="441"/>
      <c r="C28" s="436"/>
      <c r="D28" s="437"/>
      <c r="E28" s="433"/>
      <c r="F28" s="9"/>
      <c r="G28" s="10" t="s">
        <v>101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1"/>
    </row>
    <row r="29" spans="1:82" ht="14.1" customHeight="1" x14ac:dyDescent="0.25">
      <c r="A29" s="432"/>
      <c r="B29" s="442"/>
      <c r="C29" s="438"/>
      <c r="D29" s="439"/>
      <c r="E29" s="433"/>
      <c r="F29" s="9"/>
      <c r="G29" s="10" t="s">
        <v>94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1"/>
    </row>
    <row r="30" spans="1:82" ht="14.1" customHeight="1" x14ac:dyDescent="0.25">
      <c r="A30" s="432"/>
      <c r="B30" s="440"/>
      <c r="C30" s="434"/>
      <c r="D30" s="435"/>
      <c r="E30" s="433"/>
      <c r="F30" s="9"/>
      <c r="G30" s="10" t="s">
        <v>137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1"/>
    </row>
    <row r="31" spans="1:82" ht="14.1" customHeight="1" x14ac:dyDescent="0.25">
      <c r="A31" s="432"/>
      <c r="B31" s="441"/>
      <c r="C31" s="436"/>
      <c r="D31" s="437"/>
      <c r="E31" s="433"/>
      <c r="F31" s="9"/>
      <c r="G31" s="405" t="s">
        <v>138</v>
      </c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6"/>
    </row>
    <row r="32" spans="1:82" ht="14.1" customHeight="1" x14ac:dyDescent="0.25">
      <c r="A32" s="432"/>
      <c r="B32" s="441"/>
      <c r="C32" s="436"/>
      <c r="D32" s="437"/>
      <c r="E32" s="433"/>
      <c r="F32" s="9"/>
      <c r="G32" s="10" t="s">
        <v>177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1"/>
    </row>
    <row r="33" spans="1:44" ht="14.1" customHeight="1" x14ac:dyDescent="0.25">
      <c r="A33" s="432"/>
      <c r="B33" s="442"/>
      <c r="C33" s="438"/>
      <c r="D33" s="439"/>
      <c r="E33" s="433"/>
      <c r="F33" s="9"/>
      <c r="G33" s="10" t="s">
        <v>139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1"/>
    </row>
    <row r="34" spans="1:44" ht="14.1" customHeight="1" x14ac:dyDescent="0.25">
      <c r="A34" s="432"/>
      <c r="B34" s="440"/>
      <c r="C34" s="434"/>
      <c r="D34" s="435"/>
      <c r="E34" s="433"/>
      <c r="F34" s="9"/>
      <c r="G34" s="10" t="s">
        <v>140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1"/>
    </row>
    <row r="35" spans="1:44" ht="14.1" customHeight="1" x14ac:dyDescent="0.25">
      <c r="A35" s="432"/>
      <c r="B35" s="441"/>
      <c r="C35" s="436"/>
      <c r="D35" s="437"/>
      <c r="E35" s="433"/>
      <c r="F35" s="9"/>
      <c r="G35" s="10" t="s">
        <v>438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1"/>
    </row>
    <row r="36" spans="1:44" ht="14.1" customHeight="1" x14ac:dyDescent="0.25">
      <c r="A36" s="432"/>
      <c r="B36" s="441"/>
      <c r="C36" s="436"/>
      <c r="D36" s="437"/>
      <c r="E36" s="433"/>
      <c r="F36" s="9"/>
      <c r="G36" s="10" t="s">
        <v>439</v>
      </c>
      <c r="AR36" s="11"/>
    </row>
    <row r="37" spans="1:44" ht="14.1" customHeight="1" x14ac:dyDescent="0.25">
      <c r="A37" s="432"/>
      <c r="B37" s="441"/>
      <c r="C37" s="436"/>
      <c r="D37" s="437"/>
      <c r="E37" s="433"/>
      <c r="F37" s="9"/>
      <c r="G37" s="10" t="s">
        <v>18</v>
      </c>
      <c r="AR37" s="11"/>
    </row>
    <row r="38" spans="1:44" ht="14.1" customHeight="1" x14ac:dyDescent="0.25">
      <c r="A38" s="432"/>
      <c r="B38" s="441"/>
      <c r="C38" s="436"/>
      <c r="D38" s="437"/>
      <c r="E38" s="433"/>
      <c r="F38" s="9"/>
      <c r="G38" s="10" t="s">
        <v>19</v>
      </c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39"/>
      <c r="AN38" s="239"/>
      <c r="AO38" s="239"/>
      <c r="AP38" s="239"/>
      <c r="AQ38" s="239"/>
      <c r="AR38" s="11"/>
    </row>
    <row r="39" spans="1:44" ht="14.1" customHeight="1" x14ac:dyDescent="0.25">
      <c r="A39" s="432"/>
      <c r="B39" s="441"/>
      <c r="C39" s="436"/>
      <c r="D39" s="437"/>
      <c r="E39" s="433"/>
      <c r="F39" s="9"/>
      <c r="G39" s="240"/>
      <c r="H39" s="239"/>
      <c r="I39" s="241"/>
      <c r="J39" s="239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39"/>
      <c r="V39" s="239"/>
      <c r="W39" s="242"/>
      <c r="X39" s="242"/>
      <c r="Y39" s="404"/>
      <c r="Z39" s="404"/>
      <c r="AA39" s="404"/>
      <c r="AB39" s="239"/>
      <c r="AC39" s="239"/>
      <c r="AD39" s="239"/>
      <c r="AE39" s="239"/>
      <c r="AF39" s="239"/>
      <c r="AG39" s="239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11"/>
    </row>
    <row r="40" spans="1:44" ht="14.1" customHeight="1" x14ac:dyDescent="0.25">
      <c r="A40" s="432"/>
      <c r="B40" s="442"/>
      <c r="C40" s="438"/>
      <c r="D40" s="439"/>
      <c r="E40" s="433"/>
      <c r="F40" s="9"/>
      <c r="G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1"/>
    </row>
    <row r="41" spans="1:44" ht="14.1" customHeight="1" x14ac:dyDescent="0.25">
      <c r="A41" s="432"/>
      <c r="B41" s="440"/>
      <c r="C41" s="434"/>
      <c r="D41" s="435"/>
      <c r="E41" s="433"/>
      <c r="F41" s="9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1"/>
    </row>
    <row r="42" spans="1:44" ht="14.1" customHeight="1" x14ac:dyDescent="0.25">
      <c r="A42" s="432"/>
      <c r="B42" s="441"/>
      <c r="C42" s="436"/>
      <c r="D42" s="437"/>
      <c r="E42" s="433"/>
      <c r="F42" s="9"/>
      <c r="G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1"/>
    </row>
    <row r="43" spans="1:44" x14ac:dyDescent="0.25">
      <c r="A43" s="432"/>
      <c r="B43" s="441"/>
      <c r="C43" s="436"/>
      <c r="D43" s="437"/>
      <c r="E43" s="433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1"/>
    </row>
    <row r="44" spans="1:44" ht="14.1" customHeight="1" thickBot="1" x14ac:dyDescent="0.3">
      <c r="A44" s="432"/>
      <c r="B44" s="444"/>
      <c r="C44" s="445"/>
      <c r="D44" s="446"/>
      <c r="E44" s="434"/>
      <c r="F44" s="9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8"/>
    </row>
    <row r="45" spans="1:44" ht="14.1" customHeight="1" thickBot="1" x14ac:dyDescent="0.3">
      <c r="A45" s="21"/>
      <c r="B45" s="407" t="s">
        <v>7</v>
      </c>
      <c r="C45" s="408"/>
      <c r="D45" s="410"/>
      <c r="E45" s="411"/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1"/>
    </row>
    <row r="46" spans="1:44" ht="16.5" thickBot="1" x14ac:dyDescent="0.3">
      <c r="A46" s="21"/>
      <c r="B46" s="409"/>
      <c r="C46" s="408"/>
      <c r="D46" s="412"/>
      <c r="E46" s="413"/>
      <c r="F46" s="9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1"/>
    </row>
    <row r="47" spans="1:44" ht="14.1" customHeight="1" thickBot="1" x14ac:dyDescent="0.3">
      <c r="A47" s="21"/>
      <c r="B47" s="409"/>
      <c r="C47" s="408"/>
      <c r="D47" s="412"/>
      <c r="E47" s="413"/>
      <c r="F47" s="9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1"/>
    </row>
    <row r="48" spans="1:44" ht="14.1" customHeight="1" thickBot="1" x14ac:dyDescent="0.3">
      <c r="A48" s="21"/>
      <c r="B48" s="409"/>
      <c r="C48" s="408"/>
      <c r="D48" s="412"/>
      <c r="E48" s="413"/>
      <c r="F48" s="9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1"/>
    </row>
    <row r="49" spans="1:44" ht="14.1" customHeight="1" outlineLevel="1" thickBot="1" x14ac:dyDescent="0.3">
      <c r="A49" s="21"/>
      <c r="B49" s="409"/>
      <c r="C49" s="408"/>
      <c r="D49" s="412"/>
      <c r="E49" s="413"/>
      <c r="F49" s="9"/>
      <c r="G49" s="10"/>
      <c r="AR49" s="11"/>
    </row>
    <row r="50" spans="1:44" ht="16.5" thickBot="1" x14ac:dyDescent="0.3">
      <c r="A50" s="21"/>
      <c r="B50" s="409"/>
      <c r="C50" s="408"/>
      <c r="D50" s="412"/>
      <c r="E50" s="413"/>
      <c r="F50" s="20"/>
      <c r="G50" s="10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11"/>
    </row>
    <row r="51" spans="1:44" ht="14.1" customHeight="1" thickBot="1" x14ac:dyDescent="0.3">
      <c r="A51" s="21"/>
      <c r="B51" s="409"/>
      <c r="C51" s="408"/>
      <c r="D51" s="412"/>
      <c r="E51" s="413"/>
      <c r="F51" s="50"/>
      <c r="G51" s="51"/>
      <c r="H51" s="52"/>
      <c r="I51" s="53"/>
      <c r="J51" s="52"/>
      <c r="K51" s="54"/>
      <c r="L51" s="53"/>
      <c r="M51" s="52"/>
      <c r="N51" s="54"/>
      <c r="O51" s="53"/>
      <c r="P51" s="52"/>
      <c r="Q51" s="54"/>
      <c r="R51" s="53"/>
      <c r="S51" s="52"/>
      <c r="T51" s="53"/>
      <c r="U51" s="419"/>
      <c r="V51" s="420"/>
      <c r="W51" s="420"/>
      <c r="X51" s="420"/>
      <c r="Y51" s="420"/>
      <c r="Z51" s="420"/>
      <c r="AA51" s="420"/>
      <c r="AB51" s="420"/>
      <c r="AC51" s="420"/>
      <c r="AD51" s="420"/>
      <c r="AE51" s="420"/>
      <c r="AF51" s="420"/>
      <c r="AG51" s="420"/>
      <c r="AH51" s="420"/>
      <c r="AI51" s="420"/>
      <c r="AJ51" s="420"/>
      <c r="AK51" s="420"/>
      <c r="AL51" s="420"/>
      <c r="AM51" s="420"/>
      <c r="AN51" s="420"/>
      <c r="AO51" s="420"/>
      <c r="AP51" s="420"/>
      <c r="AQ51" s="420"/>
      <c r="AR51" s="421"/>
    </row>
    <row r="52" spans="1:44" ht="14.1" customHeight="1" thickBot="1" x14ac:dyDescent="0.3">
      <c r="A52" s="21"/>
      <c r="B52" s="409"/>
      <c r="C52" s="408"/>
      <c r="D52" s="417"/>
      <c r="E52" s="418"/>
      <c r="F52" s="23" t="s">
        <v>8</v>
      </c>
      <c r="G52" s="24"/>
      <c r="H52" s="23" t="s">
        <v>11</v>
      </c>
      <c r="I52" s="24"/>
      <c r="J52" s="25" t="s">
        <v>0</v>
      </c>
      <c r="K52" s="26"/>
      <c r="L52" s="27"/>
      <c r="M52" s="25" t="s">
        <v>12</v>
      </c>
      <c r="N52" s="26"/>
      <c r="O52" s="27"/>
      <c r="P52" s="25" t="s">
        <v>1</v>
      </c>
      <c r="Q52" s="26"/>
      <c r="R52" s="27"/>
      <c r="S52" s="25" t="s">
        <v>2</v>
      </c>
      <c r="T52" s="27"/>
      <c r="U52" s="422"/>
      <c r="V52" s="423"/>
      <c r="W52" s="423"/>
      <c r="X52" s="423"/>
      <c r="Y52" s="423"/>
      <c r="Z52" s="423"/>
      <c r="AA52" s="423"/>
      <c r="AB52" s="423"/>
      <c r="AC52" s="423"/>
      <c r="AD52" s="423"/>
      <c r="AE52" s="423"/>
      <c r="AF52" s="423"/>
      <c r="AG52" s="423"/>
      <c r="AH52" s="423"/>
      <c r="AI52" s="423"/>
      <c r="AJ52" s="423"/>
      <c r="AK52" s="423"/>
      <c r="AL52" s="423"/>
      <c r="AM52" s="423"/>
      <c r="AN52" s="423"/>
      <c r="AO52" s="423"/>
      <c r="AP52" s="423"/>
      <c r="AQ52" s="423"/>
      <c r="AR52" s="424"/>
    </row>
    <row r="53" spans="1:44" ht="14.1" customHeight="1" thickBot="1" x14ac:dyDescent="0.3">
      <c r="A53" s="21"/>
      <c r="B53" s="407" t="s">
        <v>6</v>
      </c>
      <c r="C53" s="408"/>
      <c r="D53" s="410"/>
      <c r="E53" s="411"/>
      <c r="F53" s="28"/>
      <c r="G53" s="29"/>
      <c r="H53" s="29"/>
      <c r="I53" s="30"/>
      <c r="J53" s="28"/>
      <c r="K53" s="29"/>
      <c r="L53" s="29"/>
      <c r="M53" s="29"/>
      <c r="N53" s="29"/>
      <c r="O53" s="30"/>
      <c r="P53" s="55"/>
      <c r="Q53" s="56"/>
      <c r="R53" s="57"/>
      <c r="S53" s="31"/>
      <c r="T53" s="32"/>
      <c r="U53" s="227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4"/>
      <c r="AI53" s="35" t="s">
        <v>10</v>
      </c>
      <c r="AJ53" s="36"/>
      <c r="AK53" s="37"/>
      <c r="AL53" s="35" t="s">
        <v>0</v>
      </c>
      <c r="AM53" s="36"/>
      <c r="AN53" s="37"/>
      <c r="AO53" s="35" t="s">
        <v>3</v>
      </c>
      <c r="AP53" s="36"/>
      <c r="AQ53" s="36"/>
      <c r="AR53" s="37"/>
    </row>
    <row r="54" spans="1:44" ht="14.1" customHeight="1" thickBot="1" x14ac:dyDescent="0.3">
      <c r="A54" s="21"/>
      <c r="B54" s="409"/>
      <c r="C54" s="408"/>
      <c r="D54" s="412"/>
      <c r="E54" s="413"/>
      <c r="F54" s="38" t="s">
        <v>4</v>
      </c>
      <c r="G54" s="39"/>
      <c r="H54" s="39"/>
      <c r="I54" s="40"/>
      <c r="J54" s="65"/>
      <c r="K54" s="58"/>
      <c r="L54" s="58"/>
      <c r="M54" s="58"/>
      <c r="N54" s="58"/>
      <c r="O54" s="59"/>
      <c r="P54" s="60"/>
      <c r="Q54" s="58"/>
      <c r="R54" s="59"/>
      <c r="S54" s="425">
        <v>2025</v>
      </c>
      <c r="T54" s="426"/>
      <c r="U54" s="49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41"/>
      <c r="AI54" s="35" t="s">
        <v>133</v>
      </c>
      <c r="AJ54" s="42"/>
      <c r="AK54" s="43"/>
      <c r="AL54" s="35">
        <v>1</v>
      </c>
      <c r="AM54" s="36"/>
      <c r="AN54" s="37"/>
      <c r="AO54" s="35">
        <v>1</v>
      </c>
      <c r="AP54" s="36"/>
      <c r="AQ54" s="36"/>
      <c r="AR54" s="37"/>
    </row>
    <row r="55" spans="1:44" ht="14.1" customHeight="1" thickBot="1" x14ac:dyDescent="0.3">
      <c r="A55" s="21"/>
      <c r="B55" s="409"/>
      <c r="C55" s="408"/>
      <c r="D55" s="412"/>
      <c r="E55" s="413"/>
      <c r="F55" s="38" t="s">
        <v>5</v>
      </c>
      <c r="G55" s="39"/>
      <c r="H55" s="39"/>
      <c r="I55" s="40"/>
      <c r="J55" s="65"/>
      <c r="K55" s="58"/>
      <c r="L55" s="58"/>
      <c r="M55" s="58"/>
      <c r="N55" s="58"/>
      <c r="O55" s="59"/>
      <c r="P55" s="60"/>
      <c r="Q55" s="58"/>
      <c r="R55" s="59"/>
      <c r="S55" s="425">
        <v>2025</v>
      </c>
      <c r="T55" s="426"/>
      <c r="U55" s="414" t="s">
        <v>90</v>
      </c>
      <c r="V55" s="415"/>
      <c r="W55" s="415"/>
      <c r="X55" s="415"/>
      <c r="Y55" s="415"/>
      <c r="Z55" s="415"/>
      <c r="AA55" s="415"/>
      <c r="AB55" s="415"/>
      <c r="AC55" s="415"/>
      <c r="AD55" s="415"/>
      <c r="AE55" s="415"/>
      <c r="AF55" s="415"/>
      <c r="AG55" s="415"/>
      <c r="AH55" s="416"/>
      <c r="AI55" s="13"/>
      <c r="AJ55" s="13"/>
      <c r="AK55" s="13"/>
      <c r="AL55" s="13"/>
      <c r="AM55" s="13"/>
      <c r="AN55" s="13"/>
      <c r="AO55" s="13"/>
      <c r="AP55" s="13"/>
      <c r="AQ55" s="13"/>
      <c r="AR55" s="14"/>
    </row>
    <row r="56" spans="1:44" ht="14.1" customHeight="1" thickBot="1" x14ac:dyDescent="0.3">
      <c r="A56" s="21"/>
      <c r="B56" s="409"/>
      <c r="C56" s="408"/>
      <c r="D56" s="412"/>
      <c r="E56" s="413"/>
      <c r="F56" s="38"/>
      <c r="G56" s="39"/>
      <c r="H56" s="39"/>
      <c r="I56" s="40"/>
      <c r="J56" s="60"/>
      <c r="K56" s="58"/>
      <c r="L56" s="58"/>
      <c r="M56" s="58"/>
      <c r="N56" s="58"/>
      <c r="O56" s="59"/>
      <c r="P56" s="60"/>
      <c r="Q56" s="58"/>
      <c r="R56" s="59"/>
      <c r="S56" s="60"/>
      <c r="T56" s="59"/>
      <c r="U56" s="49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41"/>
      <c r="AI56" s="13"/>
      <c r="AJ56" s="13"/>
      <c r="AK56" s="13"/>
      <c r="AL56" s="13"/>
      <c r="AM56" s="13"/>
      <c r="AN56" s="13"/>
      <c r="AO56" s="13"/>
      <c r="AP56" s="13"/>
      <c r="AQ56" s="13"/>
      <c r="AR56" s="14"/>
    </row>
    <row r="57" spans="1:44" ht="13.5" customHeight="1" thickBot="1" x14ac:dyDescent="0.3">
      <c r="A57" s="21"/>
      <c r="B57" s="409"/>
      <c r="C57" s="408"/>
      <c r="D57" s="417"/>
      <c r="E57" s="418"/>
      <c r="F57" s="44" t="s">
        <v>13</v>
      </c>
      <c r="G57" s="45"/>
      <c r="H57" s="45"/>
      <c r="I57" s="46"/>
      <c r="J57" s="44" t="s">
        <v>178</v>
      </c>
      <c r="K57" s="61"/>
      <c r="L57" s="61"/>
      <c r="M57" s="61"/>
      <c r="N57" s="61"/>
      <c r="O57" s="62"/>
      <c r="P57" s="63"/>
      <c r="Q57" s="61"/>
      <c r="R57" s="62"/>
      <c r="S57" s="425">
        <v>2025</v>
      </c>
      <c r="T57" s="426"/>
      <c r="U57" s="243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47"/>
      <c r="AI57" s="16"/>
      <c r="AJ57" s="16"/>
      <c r="AK57" s="16"/>
      <c r="AL57" s="16"/>
      <c r="AM57" s="16"/>
      <c r="AN57" s="16"/>
      <c r="AO57" s="16"/>
      <c r="AP57" s="16"/>
      <c r="AQ57" s="16"/>
      <c r="AR57" s="17"/>
    </row>
    <row r="58" spans="1:44" ht="14.1" customHeight="1" x14ac:dyDescent="0.25"/>
    <row r="59" spans="1:44" ht="14.1" customHeight="1" x14ac:dyDescent="0.25"/>
    <row r="60" spans="1:44" ht="14.1" customHeight="1" x14ac:dyDescent="0.25"/>
  </sheetData>
  <mergeCells count="30">
    <mergeCell ref="AQ1:AR2"/>
    <mergeCell ref="A27:A44"/>
    <mergeCell ref="E27:E29"/>
    <mergeCell ref="E30:E33"/>
    <mergeCell ref="E34:E40"/>
    <mergeCell ref="E41:E44"/>
    <mergeCell ref="C30:D33"/>
    <mergeCell ref="B30:B33"/>
    <mergeCell ref="B27:B29"/>
    <mergeCell ref="C27:D29"/>
    <mergeCell ref="B34:B40"/>
    <mergeCell ref="C34:D40"/>
    <mergeCell ref="B41:B44"/>
    <mergeCell ref="C41:D44"/>
    <mergeCell ref="G5:AQ5"/>
    <mergeCell ref="G19:AR19"/>
    <mergeCell ref="J20:AR21"/>
    <mergeCell ref="Y39:AA39"/>
    <mergeCell ref="G31:AR31"/>
    <mergeCell ref="B53:C57"/>
    <mergeCell ref="D45:E48"/>
    <mergeCell ref="U55:AH55"/>
    <mergeCell ref="D49:E52"/>
    <mergeCell ref="D53:E57"/>
    <mergeCell ref="U51:AR52"/>
    <mergeCell ref="B45:C48"/>
    <mergeCell ref="B49:C52"/>
    <mergeCell ref="S54:T54"/>
    <mergeCell ref="S55:T55"/>
    <mergeCell ref="S57:T57"/>
  </mergeCells>
  <printOptions horizontalCentered="1" verticalCentered="1"/>
  <pageMargins left="0.19685039370078741" right="0.19685039370078741" top="0.19685039370078741" bottom="0.19685039370078741" header="0" footer="3.937007874015748E-2"/>
  <pageSetup paperSize="9" scale="9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theme="8" tint="0.39997558519241921"/>
    <pageSetUpPr fitToPage="1"/>
  </sheetPr>
  <dimension ref="A1:L26"/>
  <sheetViews>
    <sheetView view="pageBreakPreview" zoomScale="120" zoomScaleNormal="100" zoomScaleSheetLayoutView="120" workbookViewId="0">
      <selection activeCell="A11" sqref="A11:N11"/>
    </sheetView>
  </sheetViews>
  <sheetFormatPr defaultRowHeight="15" x14ac:dyDescent="0.25"/>
  <cols>
    <col min="1" max="1" width="6.42578125" style="86" customWidth="1"/>
    <col min="2" max="2" width="50.5703125" style="77" customWidth="1"/>
    <col min="3" max="3" width="24.42578125" style="86" customWidth="1"/>
    <col min="4" max="4" width="16.5703125" style="77" customWidth="1"/>
    <col min="5" max="5" width="12.42578125" style="77" customWidth="1"/>
    <col min="6" max="6" width="9.5703125" style="86" customWidth="1"/>
    <col min="7" max="7" width="12" style="101" customWidth="1"/>
    <col min="8" max="8" width="14.42578125" style="101" customWidth="1"/>
    <col min="9" max="9" width="13.42578125" style="77" customWidth="1"/>
    <col min="10" max="11" width="11.42578125" style="77" bestFit="1" customWidth="1"/>
    <col min="12" max="255" width="8.5703125" style="77"/>
    <col min="256" max="256" width="6.5703125" style="77" customWidth="1"/>
    <col min="257" max="257" width="50.5703125" style="77" customWidth="1"/>
    <col min="258" max="258" width="18.5703125" style="77" customWidth="1"/>
    <col min="259" max="259" width="16.5703125" style="77" customWidth="1"/>
    <col min="260" max="260" width="9.5703125" style="77" customWidth="1"/>
    <col min="261" max="261" width="9" style="77" customWidth="1"/>
    <col min="262" max="262" width="12" style="77" customWidth="1"/>
    <col min="263" max="263" width="14.42578125" style="77" customWidth="1"/>
    <col min="264" max="264" width="11.42578125" style="77" bestFit="1" customWidth="1"/>
    <col min="265" max="265" width="13.42578125" style="77" bestFit="1" customWidth="1"/>
    <col min="266" max="511" width="8.5703125" style="77"/>
    <col min="512" max="512" width="6.5703125" style="77" customWidth="1"/>
    <col min="513" max="513" width="50.5703125" style="77" customWidth="1"/>
    <col min="514" max="514" width="18.5703125" style="77" customWidth="1"/>
    <col min="515" max="515" width="16.5703125" style="77" customWidth="1"/>
    <col min="516" max="516" width="9.5703125" style="77" customWidth="1"/>
    <col min="517" max="517" width="9" style="77" customWidth="1"/>
    <col min="518" max="518" width="12" style="77" customWidth="1"/>
    <col min="519" max="519" width="14.42578125" style="77" customWidth="1"/>
    <col min="520" max="520" width="11.42578125" style="77" bestFit="1" customWidth="1"/>
    <col min="521" max="521" width="13.42578125" style="77" bestFit="1" customWidth="1"/>
    <col min="522" max="767" width="8.5703125" style="77"/>
    <col min="768" max="768" width="6.5703125" style="77" customWidth="1"/>
    <col min="769" max="769" width="50.5703125" style="77" customWidth="1"/>
    <col min="770" max="770" width="18.5703125" style="77" customWidth="1"/>
    <col min="771" max="771" width="16.5703125" style="77" customWidth="1"/>
    <col min="772" max="772" width="9.5703125" style="77" customWidth="1"/>
    <col min="773" max="773" width="9" style="77" customWidth="1"/>
    <col min="774" max="774" width="12" style="77" customWidth="1"/>
    <col min="775" max="775" width="14.42578125" style="77" customWidth="1"/>
    <col min="776" max="776" width="11.42578125" style="77" bestFit="1" customWidth="1"/>
    <col min="777" max="777" width="13.42578125" style="77" bestFit="1" customWidth="1"/>
    <col min="778" max="1023" width="8.5703125" style="77"/>
    <col min="1024" max="1024" width="6.5703125" style="77" customWidth="1"/>
    <col min="1025" max="1025" width="50.5703125" style="77" customWidth="1"/>
    <col min="1026" max="1026" width="18.5703125" style="77" customWidth="1"/>
    <col min="1027" max="1027" width="16.5703125" style="77" customWidth="1"/>
    <col min="1028" max="1028" width="9.5703125" style="77" customWidth="1"/>
    <col min="1029" max="1029" width="9" style="77" customWidth="1"/>
    <col min="1030" max="1030" width="12" style="77" customWidth="1"/>
    <col min="1031" max="1031" width="14.42578125" style="77" customWidth="1"/>
    <col min="1032" max="1032" width="11.42578125" style="77" bestFit="1" customWidth="1"/>
    <col min="1033" max="1033" width="13.42578125" style="77" bestFit="1" customWidth="1"/>
    <col min="1034" max="1279" width="8.5703125" style="77"/>
    <col min="1280" max="1280" width="6.5703125" style="77" customWidth="1"/>
    <col min="1281" max="1281" width="50.5703125" style="77" customWidth="1"/>
    <col min="1282" max="1282" width="18.5703125" style="77" customWidth="1"/>
    <col min="1283" max="1283" width="16.5703125" style="77" customWidth="1"/>
    <col min="1284" max="1284" width="9.5703125" style="77" customWidth="1"/>
    <col min="1285" max="1285" width="9" style="77" customWidth="1"/>
    <col min="1286" max="1286" width="12" style="77" customWidth="1"/>
    <col min="1287" max="1287" width="14.42578125" style="77" customWidth="1"/>
    <col min="1288" max="1288" width="11.42578125" style="77" bestFit="1" customWidth="1"/>
    <col min="1289" max="1289" width="13.42578125" style="77" bestFit="1" customWidth="1"/>
    <col min="1290" max="1535" width="8.5703125" style="77"/>
    <col min="1536" max="1536" width="6.5703125" style="77" customWidth="1"/>
    <col min="1537" max="1537" width="50.5703125" style="77" customWidth="1"/>
    <col min="1538" max="1538" width="18.5703125" style="77" customWidth="1"/>
    <col min="1539" max="1539" width="16.5703125" style="77" customWidth="1"/>
    <col min="1540" max="1540" width="9.5703125" style="77" customWidth="1"/>
    <col min="1541" max="1541" width="9" style="77" customWidth="1"/>
    <col min="1542" max="1542" width="12" style="77" customWidth="1"/>
    <col min="1543" max="1543" width="14.42578125" style="77" customWidth="1"/>
    <col min="1544" max="1544" width="11.42578125" style="77" bestFit="1" customWidth="1"/>
    <col min="1545" max="1545" width="13.42578125" style="77" bestFit="1" customWidth="1"/>
    <col min="1546" max="1791" width="8.5703125" style="77"/>
    <col min="1792" max="1792" width="6.5703125" style="77" customWidth="1"/>
    <col min="1793" max="1793" width="50.5703125" style="77" customWidth="1"/>
    <col min="1794" max="1794" width="18.5703125" style="77" customWidth="1"/>
    <col min="1795" max="1795" width="16.5703125" style="77" customWidth="1"/>
    <col min="1796" max="1796" width="9.5703125" style="77" customWidth="1"/>
    <col min="1797" max="1797" width="9" style="77" customWidth="1"/>
    <col min="1798" max="1798" width="12" style="77" customWidth="1"/>
    <col min="1799" max="1799" width="14.42578125" style="77" customWidth="1"/>
    <col min="1800" max="1800" width="11.42578125" style="77" bestFit="1" customWidth="1"/>
    <col min="1801" max="1801" width="13.42578125" style="77" bestFit="1" customWidth="1"/>
    <col min="1802" max="2047" width="8.5703125" style="77"/>
    <col min="2048" max="2048" width="6.5703125" style="77" customWidth="1"/>
    <col min="2049" max="2049" width="50.5703125" style="77" customWidth="1"/>
    <col min="2050" max="2050" width="18.5703125" style="77" customWidth="1"/>
    <col min="2051" max="2051" width="16.5703125" style="77" customWidth="1"/>
    <col min="2052" max="2052" width="9.5703125" style="77" customWidth="1"/>
    <col min="2053" max="2053" width="9" style="77" customWidth="1"/>
    <col min="2054" max="2054" width="12" style="77" customWidth="1"/>
    <col min="2055" max="2055" width="14.42578125" style="77" customWidth="1"/>
    <col min="2056" max="2056" width="11.42578125" style="77" bestFit="1" customWidth="1"/>
    <col min="2057" max="2057" width="13.42578125" style="77" bestFit="1" customWidth="1"/>
    <col min="2058" max="2303" width="8.5703125" style="77"/>
    <col min="2304" max="2304" width="6.5703125" style="77" customWidth="1"/>
    <col min="2305" max="2305" width="50.5703125" style="77" customWidth="1"/>
    <col min="2306" max="2306" width="18.5703125" style="77" customWidth="1"/>
    <col min="2307" max="2307" width="16.5703125" style="77" customWidth="1"/>
    <col min="2308" max="2308" width="9.5703125" style="77" customWidth="1"/>
    <col min="2309" max="2309" width="9" style="77" customWidth="1"/>
    <col min="2310" max="2310" width="12" style="77" customWidth="1"/>
    <col min="2311" max="2311" width="14.42578125" style="77" customWidth="1"/>
    <col min="2312" max="2312" width="11.42578125" style="77" bestFit="1" customWidth="1"/>
    <col min="2313" max="2313" width="13.42578125" style="77" bestFit="1" customWidth="1"/>
    <col min="2314" max="2559" width="8.5703125" style="77"/>
    <col min="2560" max="2560" width="6.5703125" style="77" customWidth="1"/>
    <col min="2561" max="2561" width="50.5703125" style="77" customWidth="1"/>
    <col min="2562" max="2562" width="18.5703125" style="77" customWidth="1"/>
    <col min="2563" max="2563" width="16.5703125" style="77" customWidth="1"/>
    <col min="2564" max="2564" width="9.5703125" style="77" customWidth="1"/>
    <col min="2565" max="2565" width="9" style="77" customWidth="1"/>
    <col min="2566" max="2566" width="12" style="77" customWidth="1"/>
    <col min="2567" max="2567" width="14.42578125" style="77" customWidth="1"/>
    <col min="2568" max="2568" width="11.42578125" style="77" bestFit="1" customWidth="1"/>
    <col min="2569" max="2569" width="13.42578125" style="77" bestFit="1" customWidth="1"/>
    <col min="2570" max="2815" width="8.5703125" style="77"/>
    <col min="2816" max="2816" width="6.5703125" style="77" customWidth="1"/>
    <col min="2817" max="2817" width="50.5703125" style="77" customWidth="1"/>
    <col min="2818" max="2818" width="18.5703125" style="77" customWidth="1"/>
    <col min="2819" max="2819" width="16.5703125" style="77" customWidth="1"/>
    <col min="2820" max="2820" width="9.5703125" style="77" customWidth="1"/>
    <col min="2821" max="2821" width="9" style="77" customWidth="1"/>
    <col min="2822" max="2822" width="12" style="77" customWidth="1"/>
    <col min="2823" max="2823" width="14.42578125" style="77" customWidth="1"/>
    <col min="2824" max="2824" width="11.42578125" style="77" bestFit="1" customWidth="1"/>
    <col min="2825" max="2825" width="13.42578125" style="77" bestFit="1" customWidth="1"/>
    <col min="2826" max="3071" width="8.5703125" style="77"/>
    <col min="3072" max="3072" width="6.5703125" style="77" customWidth="1"/>
    <col min="3073" max="3073" width="50.5703125" style="77" customWidth="1"/>
    <col min="3074" max="3074" width="18.5703125" style="77" customWidth="1"/>
    <col min="3075" max="3075" width="16.5703125" style="77" customWidth="1"/>
    <col min="3076" max="3076" width="9.5703125" style="77" customWidth="1"/>
    <col min="3077" max="3077" width="9" style="77" customWidth="1"/>
    <col min="3078" max="3078" width="12" style="77" customWidth="1"/>
    <col min="3079" max="3079" width="14.42578125" style="77" customWidth="1"/>
    <col min="3080" max="3080" width="11.42578125" style="77" bestFit="1" customWidth="1"/>
    <col min="3081" max="3081" width="13.42578125" style="77" bestFit="1" customWidth="1"/>
    <col min="3082" max="3327" width="8.5703125" style="77"/>
    <col min="3328" max="3328" width="6.5703125" style="77" customWidth="1"/>
    <col min="3329" max="3329" width="50.5703125" style="77" customWidth="1"/>
    <col min="3330" max="3330" width="18.5703125" style="77" customWidth="1"/>
    <col min="3331" max="3331" width="16.5703125" style="77" customWidth="1"/>
    <col min="3332" max="3332" width="9.5703125" style="77" customWidth="1"/>
    <col min="3333" max="3333" width="9" style="77" customWidth="1"/>
    <col min="3334" max="3334" width="12" style="77" customWidth="1"/>
    <col min="3335" max="3335" width="14.42578125" style="77" customWidth="1"/>
    <col min="3336" max="3336" width="11.42578125" style="77" bestFit="1" customWidth="1"/>
    <col min="3337" max="3337" width="13.42578125" style="77" bestFit="1" customWidth="1"/>
    <col min="3338" max="3583" width="8.5703125" style="77"/>
    <col min="3584" max="3584" width="6.5703125" style="77" customWidth="1"/>
    <col min="3585" max="3585" width="50.5703125" style="77" customWidth="1"/>
    <col min="3586" max="3586" width="18.5703125" style="77" customWidth="1"/>
    <col min="3587" max="3587" width="16.5703125" style="77" customWidth="1"/>
    <col min="3588" max="3588" width="9.5703125" style="77" customWidth="1"/>
    <col min="3589" max="3589" width="9" style="77" customWidth="1"/>
    <col min="3590" max="3590" width="12" style="77" customWidth="1"/>
    <col min="3591" max="3591" width="14.42578125" style="77" customWidth="1"/>
    <col min="3592" max="3592" width="11.42578125" style="77" bestFit="1" customWidth="1"/>
    <col min="3593" max="3593" width="13.42578125" style="77" bestFit="1" customWidth="1"/>
    <col min="3594" max="3839" width="8.5703125" style="77"/>
    <col min="3840" max="3840" width="6.5703125" style="77" customWidth="1"/>
    <col min="3841" max="3841" width="50.5703125" style="77" customWidth="1"/>
    <col min="3842" max="3842" width="18.5703125" style="77" customWidth="1"/>
    <col min="3843" max="3843" width="16.5703125" style="77" customWidth="1"/>
    <col min="3844" max="3844" width="9.5703125" style="77" customWidth="1"/>
    <col min="3845" max="3845" width="9" style="77" customWidth="1"/>
    <col min="3846" max="3846" width="12" style="77" customWidth="1"/>
    <col min="3847" max="3847" width="14.42578125" style="77" customWidth="1"/>
    <col min="3848" max="3848" width="11.42578125" style="77" bestFit="1" customWidth="1"/>
    <col min="3849" max="3849" width="13.42578125" style="77" bestFit="1" customWidth="1"/>
    <col min="3850" max="4095" width="8.5703125" style="77"/>
    <col min="4096" max="4096" width="6.5703125" style="77" customWidth="1"/>
    <col min="4097" max="4097" width="50.5703125" style="77" customWidth="1"/>
    <col min="4098" max="4098" width="18.5703125" style="77" customWidth="1"/>
    <col min="4099" max="4099" width="16.5703125" style="77" customWidth="1"/>
    <col min="4100" max="4100" width="9.5703125" style="77" customWidth="1"/>
    <col min="4101" max="4101" width="9" style="77" customWidth="1"/>
    <col min="4102" max="4102" width="12" style="77" customWidth="1"/>
    <col min="4103" max="4103" width="14.42578125" style="77" customWidth="1"/>
    <col min="4104" max="4104" width="11.42578125" style="77" bestFit="1" customWidth="1"/>
    <col min="4105" max="4105" width="13.42578125" style="77" bestFit="1" customWidth="1"/>
    <col min="4106" max="4351" width="8.5703125" style="77"/>
    <col min="4352" max="4352" width="6.5703125" style="77" customWidth="1"/>
    <col min="4353" max="4353" width="50.5703125" style="77" customWidth="1"/>
    <col min="4354" max="4354" width="18.5703125" style="77" customWidth="1"/>
    <col min="4355" max="4355" width="16.5703125" style="77" customWidth="1"/>
    <col min="4356" max="4356" width="9.5703125" style="77" customWidth="1"/>
    <col min="4357" max="4357" width="9" style="77" customWidth="1"/>
    <col min="4358" max="4358" width="12" style="77" customWidth="1"/>
    <col min="4359" max="4359" width="14.42578125" style="77" customWidth="1"/>
    <col min="4360" max="4360" width="11.42578125" style="77" bestFit="1" customWidth="1"/>
    <col min="4361" max="4361" width="13.42578125" style="77" bestFit="1" customWidth="1"/>
    <col min="4362" max="4607" width="8.5703125" style="77"/>
    <col min="4608" max="4608" width="6.5703125" style="77" customWidth="1"/>
    <col min="4609" max="4609" width="50.5703125" style="77" customWidth="1"/>
    <col min="4610" max="4610" width="18.5703125" style="77" customWidth="1"/>
    <col min="4611" max="4611" width="16.5703125" style="77" customWidth="1"/>
    <col min="4612" max="4612" width="9.5703125" style="77" customWidth="1"/>
    <col min="4613" max="4613" width="9" style="77" customWidth="1"/>
    <col min="4614" max="4614" width="12" style="77" customWidth="1"/>
    <col min="4615" max="4615" width="14.42578125" style="77" customWidth="1"/>
    <col min="4616" max="4616" width="11.42578125" style="77" bestFit="1" customWidth="1"/>
    <col min="4617" max="4617" width="13.42578125" style="77" bestFit="1" customWidth="1"/>
    <col min="4618" max="4863" width="8.5703125" style="77"/>
    <col min="4864" max="4864" width="6.5703125" style="77" customWidth="1"/>
    <col min="4865" max="4865" width="50.5703125" style="77" customWidth="1"/>
    <col min="4866" max="4866" width="18.5703125" style="77" customWidth="1"/>
    <col min="4867" max="4867" width="16.5703125" style="77" customWidth="1"/>
    <col min="4868" max="4868" width="9.5703125" style="77" customWidth="1"/>
    <col min="4869" max="4869" width="9" style="77" customWidth="1"/>
    <col min="4870" max="4870" width="12" style="77" customWidth="1"/>
    <col min="4871" max="4871" width="14.42578125" style="77" customWidth="1"/>
    <col min="4872" max="4872" width="11.42578125" style="77" bestFit="1" customWidth="1"/>
    <col min="4873" max="4873" width="13.42578125" style="77" bestFit="1" customWidth="1"/>
    <col min="4874" max="5119" width="8.5703125" style="77"/>
    <col min="5120" max="5120" width="6.5703125" style="77" customWidth="1"/>
    <col min="5121" max="5121" width="50.5703125" style="77" customWidth="1"/>
    <col min="5122" max="5122" width="18.5703125" style="77" customWidth="1"/>
    <col min="5123" max="5123" width="16.5703125" style="77" customWidth="1"/>
    <col min="5124" max="5124" width="9.5703125" style="77" customWidth="1"/>
    <col min="5125" max="5125" width="9" style="77" customWidth="1"/>
    <col min="5126" max="5126" width="12" style="77" customWidth="1"/>
    <col min="5127" max="5127" width="14.42578125" style="77" customWidth="1"/>
    <col min="5128" max="5128" width="11.42578125" style="77" bestFit="1" customWidth="1"/>
    <col min="5129" max="5129" width="13.42578125" style="77" bestFit="1" customWidth="1"/>
    <col min="5130" max="5375" width="8.5703125" style="77"/>
    <col min="5376" max="5376" width="6.5703125" style="77" customWidth="1"/>
    <col min="5377" max="5377" width="50.5703125" style="77" customWidth="1"/>
    <col min="5378" max="5378" width="18.5703125" style="77" customWidth="1"/>
    <col min="5379" max="5379" width="16.5703125" style="77" customWidth="1"/>
    <col min="5380" max="5380" width="9.5703125" style="77" customWidth="1"/>
    <col min="5381" max="5381" width="9" style="77" customWidth="1"/>
    <col min="5382" max="5382" width="12" style="77" customWidth="1"/>
    <col min="5383" max="5383" width="14.42578125" style="77" customWidth="1"/>
    <col min="5384" max="5384" width="11.42578125" style="77" bestFit="1" customWidth="1"/>
    <col min="5385" max="5385" width="13.42578125" style="77" bestFit="1" customWidth="1"/>
    <col min="5386" max="5631" width="8.5703125" style="77"/>
    <col min="5632" max="5632" width="6.5703125" style="77" customWidth="1"/>
    <col min="5633" max="5633" width="50.5703125" style="77" customWidth="1"/>
    <col min="5634" max="5634" width="18.5703125" style="77" customWidth="1"/>
    <col min="5635" max="5635" width="16.5703125" style="77" customWidth="1"/>
    <col min="5636" max="5636" width="9.5703125" style="77" customWidth="1"/>
    <col min="5637" max="5637" width="9" style="77" customWidth="1"/>
    <col min="5638" max="5638" width="12" style="77" customWidth="1"/>
    <col min="5639" max="5639" width="14.42578125" style="77" customWidth="1"/>
    <col min="5640" max="5640" width="11.42578125" style="77" bestFit="1" customWidth="1"/>
    <col min="5641" max="5641" width="13.42578125" style="77" bestFit="1" customWidth="1"/>
    <col min="5642" max="5887" width="8.5703125" style="77"/>
    <col min="5888" max="5888" width="6.5703125" style="77" customWidth="1"/>
    <col min="5889" max="5889" width="50.5703125" style="77" customWidth="1"/>
    <col min="5890" max="5890" width="18.5703125" style="77" customWidth="1"/>
    <col min="5891" max="5891" width="16.5703125" style="77" customWidth="1"/>
    <col min="5892" max="5892" width="9.5703125" style="77" customWidth="1"/>
    <col min="5893" max="5893" width="9" style="77" customWidth="1"/>
    <col min="5894" max="5894" width="12" style="77" customWidth="1"/>
    <col min="5895" max="5895" width="14.42578125" style="77" customWidth="1"/>
    <col min="5896" max="5896" width="11.42578125" style="77" bestFit="1" customWidth="1"/>
    <col min="5897" max="5897" width="13.42578125" style="77" bestFit="1" customWidth="1"/>
    <col min="5898" max="6143" width="8.5703125" style="77"/>
    <col min="6144" max="6144" width="6.5703125" style="77" customWidth="1"/>
    <col min="6145" max="6145" width="50.5703125" style="77" customWidth="1"/>
    <col min="6146" max="6146" width="18.5703125" style="77" customWidth="1"/>
    <col min="6147" max="6147" width="16.5703125" style="77" customWidth="1"/>
    <col min="6148" max="6148" width="9.5703125" style="77" customWidth="1"/>
    <col min="6149" max="6149" width="9" style="77" customWidth="1"/>
    <col min="6150" max="6150" width="12" style="77" customWidth="1"/>
    <col min="6151" max="6151" width="14.42578125" style="77" customWidth="1"/>
    <col min="6152" max="6152" width="11.42578125" style="77" bestFit="1" customWidth="1"/>
    <col min="6153" max="6153" width="13.42578125" style="77" bestFit="1" customWidth="1"/>
    <col min="6154" max="6399" width="8.5703125" style="77"/>
    <col min="6400" max="6400" width="6.5703125" style="77" customWidth="1"/>
    <col min="6401" max="6401" width="50.5703125" style="77" customWidth="1"/>
    <col min="6402" max="6402" width="18.5703125" style="77" customWidth="1"/>
    <col min="6403" max="6403" width="16.5703125" style="77" customWidth="1"/>
    <col min="6404" max="6404" width="9.5703125" style="77" customWidth="1"/>
    <col min="6405" max="6405" width="9" style="77" customWidth="1"/>
    <col min="6406" max="6406" width="12" style="77" customWidth="1"/>
    <col min="6407" max="6407" width="14.42578125" style="77" customWidth="1"/>
    <col min="6408" max="6408" width="11.42578125" style="77" bestFit="1" customWidth="1"/>
    <col min="6409" max="6409" width="13.42578125" style="77" bestFit="1" customWidth="1"/>
    <col min="6410" max="6655" width="8.5703125" style="77"/>
    <col min="6656" max="6656" width="6.5703125" style="77" customWidth="1"/>
    <col min="6657" max="6657" width="50.5703125" style="77" customWidth="1"/>
    <col min="6658" max="6658" width="18.5703125" style="77" customWidth="1"/>
    <col min="6659" max="6659" width="16.5703125" style="77" customWidth="1"/>
    <col min="6660" max="6660" width="9.5703125" style="77" customWidth="1"/>
    <col min="6661" max="6661" width="9" style="77" customWidth="1"/>
    <col min="6662" max="6662" width="12" style="77" customWidth="1"/>
    <col min="6663" max="6663" width="14.42578125" style="77" customWidth="1"/>
    <col min="6664" max="6664" width="11.42578125" style="77" bestFit="1" customWidth="1"/>
    <col min="6665" max="6665" width="13.42578125" style="77" bestFit="1" customWidth="1"/>
    <col min="6666" max="6911" width="8.5703125" style="77"/>
    <col min="6912" max="6912" width="6.5703125" style="77" customWidth="1"/>
    <col min="6913" max="6913" width="50.5703125" style="77" customWidth="1"/>
    <col min="6914" max="6914" width="18.5703125" style="77" customWidth="1"/>
    <col min="6915" max="6915" width="16.5703125" style="77" customWidth="1"/>
    <col min="6916" max="6916" width="9.5703125" style="77" customWidth="1"/>
    <col min="6917" max="6917" width="9" style="77" customWidth="1"/>
    <col min="6918" max="6918" width="12" style="77" customWidth="1"/>
    <col min="6919" max="6919" width="14.42578125" style="77" customWidth="1"/>
    <col min="6920" max="6920" width="11.42578125" style="77" bestFit="1" customWidth="1"/>
    <col min="6921" max="6921" width="13.42578125" style="77" bestFit="1" customWidth="1"/>
    <col min="6922" max="7167" width="8.5703125" style="77"/>
    <col min="7168" max="7168" width="6.5703125" style="77" customWidth="1"/>
    <col min="7169" max="7169" width="50.5703125" style="77" customWidth="1"/>
    <col min="7170" max="7170" width="18.5703125" style="77" customWidth="1"/>
    <col min="7171" max="7171" width="16.5703125" style="77" customWidth="1"/>
    <col min="7172" max="7172" width="9.5703125" style="77" customWidth="1"/>
    <col min="7173" max="7173" width="9" style="77" customWidth="1"/>
    <col min="7174" max="7174" width="12" style="77" customWidth="1"/>
    <col min="7175" max="7175" width="14.42578125" style="77" customWidth="1"/>
    <col min="7176" max="7176" width="11.42578125" style="77" bestFit="1" customWidth="1"/>
    <col min="7177" max="7177" width="13.42578125" style="77" bestFit="1" customWidth="1"/>
    <col min="7178" max="7423" width="8.5703125" style="77"/>
    <col min="7424" max="7424" width="6.5703125" style="77" customWidth="1"/>
    <col min="7425" max="7425" width="50.5703125" style="77" customWidth="1"/>
    <col min="7426" max="7426" width="18.5703125" style="77" customWidth="1"/>
    <col min="7427" max="7427" width="16.5703125" style="77" customWidth="1"/>
    <col min="7428" max="7428" width="9.5703125" style="77" customWidth="1"/>
    <col min="7429" max="7429" width="9" style="77" customWidth="1"/>
    <col min="7430" max="7430" width="12" style="77" customWidth="1"/>
    <col min="7431" max="7431" width="14.42578125" style="77" customWidth="1"/>
    <col min="7432" max="7432" width="11.42578125" style="77" bestFit="1" customWidth="1"/>
    <col min="7433" max="7433" width="13.42578125" style="77" bestFit="1" customWidth="1"/>
    <col min="7434" max="7679" width="8.5703125" style="77"/>
    <col min="7680" max="7680" width="6.5703125" style="77" customWidth="1"/>
    <col min="7681" max="7681" width="50.5703125" style="77" customWidth="1"/>
    <col min="7682" max="7682" width="18.5703125" style="77" customWidth="1"/>
    <col min="7683" max="7683" width="16.5703125" style="77" customWidth="1"/>
    <col min="7684" max="7684" width="9.5703125" style="77" customWidth="1"/>
    <col min="7685" max="7685" width="9" style="77" customWidth="1"/>
    <col min="7686" max="7686" width="12" style="77" customWidth="1"/>
    <col min="7687" max="7687" width="14.42578125" style="77" customWidth="1"/>
    <col min="7688" max="7688" width="11.42578125" style="77" bestFit="1" customWidth="1"/>
    <col min="7689" max="7689" width="13.42578125" style="77" bestFit="1" customWidth="1"/>
    <col min="7690" max="7935" width="8.5703125" style="77"/>
    <col min="7936" max="7936" width="6.5703125" style="77" customWidth="1"/>
    <col min="7937" max="7937" width="50.5703125" style="77" customWidth="1"/>
    <col min="7938" max="7938" width="18.5703125" style="77" customWidth="1"/>
    <col min="7939" max="7939" width="16.5703125" style="77" customWidth="1"/>
    <col min="7940" max="7940" width="9.5703125" style="77" customWidth="1"/>
    <col min="7941" max="7941" width="9" style="77" customWidth="1"/>
    <col min="7942" max="7942" width="12" style="77" customWidth="1"/>
    <col min="7943" max="7943" width="14.42578125" style="77" customWidth="1"/>
    <col min="7944" max="7944" width="11.42578125" style="77" bestFit="1" customWidth="1"/>
    <col min="7945" max="7945" width="13.42578125" style="77" bestFit="1" customWidth="1"/>
    <col min="7946" max="8191" width="8.5703125" style="77"/>
    <col min="8192" max="8192" width="6.5703125" style="77" customWidth="1"/>
    <col min="8193" max="8193" width="50.5703125" style="77" customWidth="1"/>
    <col min="8194" max="8194" width="18.5703125" style="77" customWidth="1"/>
    <col min="8195" max="8195" width="16.5703125" style="77" customWidth="1"/>
    <col min="8196" max="8196" width="9.5703125" style="77" customWidth="1"/>
    <col min="8197" max="8197" width="9" style="77" customWidth="1"/>
    <col min="8198" max="8198" width="12" style="77" customWidth="1"/>
    <col min="8199" max="8199" width="14.42578125" style="77" customWidth="1"/>
    <col min="8200" max="8200" width="11.42578125" style="77" bestFit="1" customWidth="1"/>
    <col min="8201" max="8201" width="13.42578125" style="77" bestFit="1" customWidth="1"/>
    <col min="8202" max="8447" width="8.5703125" style="77"/>
    <col min="8448" max="8448" width="6.5703125" style="77" customWidth="1"/>
    <col min="8449" max="8449" width="50.5703125" style="77" customWidth="1"/>
    <col min="8450" max="8450" width="18.5703125" style="77" customWidth="1"/>
    <col min="8451" max="8451" width="16.5703125" style="77" customWidth="1"/>
    <col min="8452" max="8452" width="9.5703125" style="77" customWidth="1"/>
    <col min="8453" max="8453" width="9" style="77" customWidth="1"/>
    <col min="8454" max="8454" width="12" style="77" customWidth="1"/>
    <col min="8455" max="8455" width="14.42578125" style="77" customWidth="1"/>
    <col min="8456" max="8456" width="11.42578125" style="77" bestFit="1" customWidth="1"/>
    <col min="8457" max="8457" width="13.42578125" style="77" bestFit="1" customWidth="1"/>
    <col min="8458" max="8703" width="8.5703125" style="77"/>
    <col min="8704" max="8704" width="6.5703125" style="77" customWidth="1"/>
    <col min="8705" max="8705" width="50.5703125" style="77" customWidth="1"/>
    <col min="8706" max="8706" width="18.5703125" style="77" customWidth="1"/>
    <col min="8707" max="8707" width="16.5703125" style="77" customWidth="1"/>
    <col min="8708" max="8708" width="9.5703125" style="77" customWidth="1"/>
    <col min="8709" max="8709" width="9" style="77" customWidth="1"/>
    <col min="8710" max="8710" width="12" style="77" customWidth="1"/>
    <col min="8711" max="8711" width="14.42578125" style="77" customWidth="1"/>
    <col min="8712" max="8712" width="11.42578125" style="77" bestFit="1" customWidth="1"/>
    <col min="8713" max="8713" width="13.42578125" style="77" bestFit="1" customWidth="1"/>
    <col min="8714" max="8959" width="8.5703125" style="77"/>
    <col min="8960" max="8960" width="6.5703125" style="77" customWidth="1"/>
    <col min="8961" max="8961" width="50.5703125" style="77" customWidth="1"/>
    <col min="8962" max="8962" width="18.5703125" style="77" customWidth="1"/>
    <col min="8963" max="8963" width="16.5703125" style="77" customWidth="1"/>
    <col min="8964" max="8964" width="9.5703125" style="77" customWidth="1"/>
    <col min="8965" max="8965" width="9" style="77" customWidth="1"/>
    <col min="8966" max="8966" width="12" style="77" customWidth="1"/>
    <col min="8967" max="8967" width="14.42578125" style="77" customWidth="1"/>
    <col min="8968" max="8968" width="11.42578125" style="77" bestFit="1" customWidth="1"/>
    <col min="8969" max="8969" width="13.42578125" style="77" bestFit="1" customWidth="1"/>
    <col min="8970" max="9215" width="8.5703125" style="77"/>
    <col min="9216" max="9216" width="6.5703125" style="77" customWidth="1"/>
    <col min="9217" max="9217" width="50.5703125" style="77" customWidth="1"/>
    <col min="9218" max="9218" width="18.5703125" style="77" customWidth="1"/>
    <col min="9219" max="9219" width="16.5703125" style="77" customWidth="1"/>
    <col min="9220" max="9220" width="9.5703125" style="77" customWidth="1"/>
    <col min="9221" max="9221" width="9" style="77" customWidth="1"/>
    <col min="9222" max="9222" width="12" style="77" customWidth="1"/>
    <col min="9223" max="9223" width="14.42578125" style="77" customWidth="1"/>
    <col min="9224" max="9224" width="11.42578125" style="77" bestFit="1" customWidth="1"/>
    <col min="9225" max="9225" width="13.42578125" style="77" bestFit="1" customWidth="1"/>
    <col min="9226" max="9471" width="8.5703125" style="77"/>
    <col min="9472" max="9472" width="6.5703125" style="77" customWidth="1"/>
    <col min="9473" max="9473" width="50.5703125" style="77" customWidth="1"/>
    <col min="9474" max="9474" width="18.5703125" style="77" customWidth="1"/>
    <col min="9475" max="9475" width="16.5703125" style="77" customWidth="1"/>
    <col min="9476" max="9476" width="9.5703125" style="77" customWidth="1"/>
    <col min="9477" max="9477" width="9" style="77" customWidth="1"/>
    <col min="9478" max="9478" width="12" style="77" customWidth="1"/>
    <col min="9479" max="9479" width="14.42578125" style="77" customWidth="1"/>
    <col min="9480" max="9480" width="11.42578125" style="77" bestFit="1" customWidth="1"/>
    <col min="9481" max="9481" width="13.42578125" style="77" bestFit="1" customWidth="1"/>
    <col min="9482" max="9727" width="8.5703125" style="77"/>
    <col min="9728" max="9728" width="6.5703125" style="77" customWidth="1"/>
    <col min="9729" max="9729" width="50.5703125" style="77" customWidth="1"/>
    <col min="9730" max="9730" width="18.5703125" style="77" customWidth="1"/>
    <col min="9731" max="9731" width="16.5703125" style="77" customWidth="1"/>
    <col min="9732" max="9732" width="9.5703125" style="77" customWidth="1"/>
    <col min="9733" max="9733" width="9" style="77" customWidth="1"/>
    <col min="9734" max="9734" width="12" style="77" customWidth="1"/>
    <col min="9735" max="9735" width="14.42578125" style="77" customWidth="1"/>
    <col min="9736" max="9736" width="11.42578125" style="77" bestFit="1" customWidth="1"/>
    <col min="9737" max="9737" width="13.42578125" style="77" bestFit="1" customWidth="1"/>
    <col min="9738" max="9983" width="8.5703125" style="77"/>
    <col min="9984" max="9984" width="6.5703125" style="77" customWidth="1"/>
    <col min="9985" max="9985" width="50.5703125" style="77" customWidth="1"/>
    <col min="9986" max="9986" width="18.5703125" style="77" customWidth="1"/>
    <col min="9987" max="9987" width="16.5703125" style="77" customWidth="1"/>
    <col min="9988" max="9988" width="9.5703125" style="77" customWidth="1"/>
    <col min="9989" max="9989" width="9" style="77" customWidth="1"/>
    <col min="9990" max="9990" width="12" style="77" customWidth="1"/>
    <col min="9991" max="9991" width="14.42578125" style="77" customWidth="1"/>
    <col min="9992" max="9992" width="11.42578125" style="77" bestFit="1" customWidth="1"/>
    <col min="9993" max="9993" width="13.42578125" style="77" bestFit="1" customWidth="1"/>
    <col min="9994" max="10239" width="8.5703125" style="77"/>
    <col min="10240" max="10240" width="6.5703125" style="77" customWidth="1"/>
    <col min="10241" max="10241" width="50.5703125" style="77" customWidth="1"/>
    <col min="10242" max="10242" width="18.5703125" style="77" customWidth="1"/>
    <col min="10243" max="10243" width="16.5703125" style="77" customWidth="1"/>
    <col min="10244" max="10244" width="9.5703125" style="77" customWidth="1"/>
    <col min="10245" max="10245" width="9" style="77" customWidth="1"/>
    <col min="10246" max="10246" width="12" style="77" customWidth="1"/>
    <col min="10247" max="10247" width="14.42578125" style="77" customWidth="1"/>
    <col min="10248" max="10248" width="11.42578125" style="77" bestFit="1" customWidth="1"/>
    <col min="10249" max="10249" width="13.42578125" style="77" bestFit="1" customWidth="1"/>
    <col min="10250" max="10495" width="8.5703125" style="77"/>
    <col min="10496" max="10496" width="6.5703125" style="77" customWidth="1"/>
    <col min="10497" max="10497" width="50.5703125" style="77" customWidth="1"/>
    <col min="10498" max="10498" width="18.5703125" style="77" customWidth="1"/>
    <col min="10499" max="10499" width="16.5703125" style="77" customWidth="1"/>
    <col min="10500" max="10500" width="9.5703125" style="77" customWidth="1"/>
    <col min="10501" max="10501" width="9" style="77" customWidth="1"/>
    <col min="10502" max="10502" width="12" style="77" customWidth="1"/>
    <col min="10503" max="10503" width="14.42578125" style="77" customWidth="1"/>
    <col min="10504" max="10504" width="11.42578125" style="77" bestFit="1" customWidth="1"/>
    <col min="10505" max="10505" width="13.42578125" style="77" bestFit="1" customWidth="1"/>
    <col min="10506" max="10751" width="8.5703125" style="77"/>
    <col min="10752" max="10752" width="6.5703125" style="77" customWidth="1"/>
    <col min="10753" max="10753" width="50.5703125" style="77" customWidth="1"/>
    <col min="10754" max="10754" width="18.5703125" style="77" customWidth="1"/>
    <col min="10755" max="10755" width="16.5703125" style="77" customWidth="1"/>
    <col min="10756" max="10756" width="9.5703125" style="77" customWidth="1"/>
    <col min="10757" max="10757" width="9" style="77" customWidth="1"/>
    <col min="10758" max="10758" width="12" style="77" customWidth="1"/>
    <col min="10759" max="10759" width="14.42578125" style="77" customWidth="1"/>
    <col min="10760" max="10760" width="11.42578125" style="77" bestFit="1" customWidth="1"/>
    <col min="10761" max="10761" width="13.42578125" style="77" bestFit="1" customWidth="1"/>
    <col min="10762" max="11007" width="8.5703125" style="77"/>
    <col min="11008" max="11008" width="6.5703125" style="77" customWidth="1"/>
    <col min="11009" max="11009" width="50.5703125" style="77" customWidth="1"/>
    <col min="11010" max="11010" width="18.5703125" style="77" customWidth="1"/>
    <col min="11011" max="11011" width="16.5703125" style="77" customWidth="1"/>
    <col min="11012" max="11012" width="9.5703125" style="77" customWidth="1"/>
    <col min="11013" max="11013" width="9" style="77" customWidth="1"/>
    <col min="11014" max="11014" width="12" style="77" customWidth="1"/>
    <col min="11015" max="11015" width="14.42578125" style="77" customWidth="1"/>
    <col min="11016" max="11016" width="11.42578125" style="77" bestFit="1" customWidth="1"/>
    <col min="11017" max="11017" width="13.42578125" style="77" bestFit="1" customWidth="1"/>
    <col min="11018" max="11263" width="8.5703125" style="77"/>
    <col min="11264" max="11264" width="6.5703125" style="77" customWidth="1"/>
    <col min="11265" max="11265" width="50.5703125" style="77" customWidth="1"/>
    <col min="11266" max="11266" width="18.5703125" style="77" customWidth="1"/>
    <col min="11267" max="11267" width="16.5703125" style="77" customWidth="1"/>
    <col min="11268" max="11268" width="9.5703125" style="77" customWidth="1"/>
    <col min="11269" max="11269" width="9" style="77" customWidth="1"/>
    <col min="11270" max="11270" width="12" style="77" customWidth="1"/>
    <col min="11271" max="11271" width="14.42578125" style="77" customWidth="1"/>
    <col min="11272" max="11272" width="11.42578125" style="77" bestFit="1" customWidth="1"/>
    <col min="11273" max="11273" width="13.42578125" style="77" bestFit="1" customWidth="1"/>
    <col min="11274" max="11519" width="8.5703125" style="77"/>
    <col min="11520" max="11520" width="6.5703125" style="77" customWidth="1"/>
    <col min="11521" max="11521" width="50.5703125" style="77" customWidth="1"/>
    <col min="11522" max="11522" width="18.5703125" style="77" customWidth="1"/>
    <col min="11523" max="11523" width="16.5703125" style="77" customWidth="1"/>
    <col min="11524" max="11524" width="9.5703125" style="77" customWidth="1"/>
    <col min="11525" max="11525" width="9" style="77" customWidth="1"/>
    <col min="11526" max="11526" width="12" style="77" customWidth="1"/>
    <col min="11527" max="11527" width="14.42578125" style="77" customWidth="1"/>
    <col min="11528" max="11528" width="11.42578125" style="77" bestFit="1" customWidth="1"/>
    <col min="11529" max="11529" width="13.42578125" style="77" bestFit="1" customWidth="1"/>
    <col min="11530" max="11775" width="8.5703125" style="77"/>
    <col min="11776" max="11776" width="6.5703125" style="77" customWidth="1"/>
    <col min="11777" max="11777" width="50.5703125" style="77" customWidth="1"/>
    <col min="11778" max="11778" width="18.5703125" style="77" customWidth="1"/>
    <col min="11779" max="11779" width="16.5703125" style="77" customWidth="1"/>
    <col min="11780" max="11780" width="9.5703125" style="77" customWidth="1"/>
    <col min="11781" max="11781" width="9" style="77" customWidth="1"/>
    <col min="11782" max="11782" width="12" style="77" customWidth="1"/>
    <col min="11783" max="11783" width="14.42578125" style="77" customWidth="1"/>
    <col min="11784" max="11784" width="11.42578125" style="77" bestFit="1" customWidth="1"/>
    <col min="11785" max="11785" width="13.42578125" style="77" bestFit="1" customWidth="1"/>
    <col min="11786" max="12031" width="8.5703125" style="77"/>
    <col min="12032" max="12032" width="6.5703125" style="77" customWidth="1"/>
    <col min="12033" max="12033" width="50.5703125" style="77" customWidth="1"/>
    <col min="12034" max="12034" width="18.5703125" style="77" customWidth="1"/>
    <col min="12035" max="12035" width="16.5703125" style="77" customWidth="1"/>
    <col min="12036" max="12036" width="9.5703125" style="77" customWidth="1"/>
    <col min="12037" max="12037" width="9" style="77" customWidth="1"/>
    <col min="12038" max="12038" width="12" style="77" customWidth="1"/>
    <col min="12039" max="12039" width="14.42578125" style="77" customWidth="1"/>
    <col min="12040" max="12040" width="11.42578125" style="77" bestFit="1" customWidth="1"/>
    <col min="12041" max="12041" width="13.42578125" style="77" bestFit="1" customWidth="1"/>
    <col min="12042" max="12287" width="8.5703125" style="77"/>
    <col min="12288" max="12288" width="6.5703125" style="77" customWidth="1"/>
    <col min="12289" max="12289" width="50.5703125" style="77" customWidth="1"/>
    <col min="12290" max="12290" width="18.5703125" style="77" customWidth="1"/>
    <col min="12291" max="12291" width="16.5703125" style="77" customWidth="1"/>
    <col min="12292" max="12292" width="9.5703125" style="77" customWidth="1"/>
    <col min="12293" max="12293" width="9" style="77" customWidth="1"/>
    <col min="12294" max="12294" width="12" style="77" customWidth="1"/>
    <col min="12295" max="12295" width="14.42578125" style="77" customWidth="1"/>
    <col min="12296" max="12296" width="11.42578125" style="77" bestFit="1" customWidth="1"/>
    <col min="12297" max="12297" width="13.42578125" style="77" bestFit="1" customWidth="1"/>
    <col min="12298" max="12543" width="8.5703125" style="77"/>
    <col min="12544" max="12544" width="6.5703125" style="77" customWidth="1"/>
    <col min="12545" max="12545" width="50.5703125" style="77" customWidth="1"/>
    <col min="12546" max="12546" width="18.5703125" style="77" customWidth="1"/>
    <col min="12547" max="12547" width="16.5703125" style="77" customWidth="1"/>
    <col min="12548" max="12548" width="9.5703125" style="77" customWidth="1"/>
    <col min="12549" max="12549" width="9" style="77" customWidth="1"/>
    <col min="12550" max="12550" width="12" style="77" customWidth="1"/>
    <col min="12551" max="12551" width="14.42578125" style="77" customWidth="1"/>
    <col min="12552" max="12552" width="11.42578125" style="77" bestFit="1" customWidth="1"/>
    <col min="12553" max="12553" width="13.42578125" style="77" bestFit="1" customWidth="1"/>
    <col min="12554" max="12799" width="8.5703125" style="77"/>
    <col min="12800" max="12800" width="6.5703125" style="77" customWidth="1"/>
    <col min="12801" max="12801" width="50.5703125" style="77" customWidth="1"/>
    <col min="12802" max="12802" width="18.5703125" style="77" customWidth="1"/>
    <col min="12803" max="12803" width="16.5703125" style="77" customWidth="1"/>
    <col min="12804" max="12804" width="9.5703125" style="77" customWidth="1"/>
    <col min="12805" max="12805" width="9" style="77" customWidth="1"/>
    <col min="12806" max="12806" width="12" style="77" customWidth="1"/>
    <col min="12807" max="12807" width="14.42578125" style="77" customWidth="1"/>
    <col min="12808" max="12808" width="11.42578125" style="77" bestFit="1" customWidth="1"/>
    <col min="12809" max="12809" width="13.42578125" style="77" bestFit="1" customWidth="1"/>
    <col min="12810" max="13055" width="8.5703125" style="77"/>
    <col min="13056" max="13056" width="6.5703125" style="77" customWidth="1"/>
    <col min="13057" max="13057" width="50.5703125" style="77" customWidth="1"/>
    <col min="13058" max="13058" width="18.5703125" style="77" customWidth="1"/>
    <col min="13059" max="13059" width="16.5703125" style="77" customWidth="1"/>
    <col min="13060" max="13060" width="9.5703125" style="77" customWidth="1"/>
    <col min="13061" max="13061" width="9" style="77" customWidth="1"/>
    <col min="13062" max="13062" width="12" style="77" customWidth="1"/>
    <col min="13063" max="13063" width="14.42578125" style="77" customWidth="1"/>
    <col min="13064" max="13064" width="11.42578125" style="77" bestFit="1" customWidth="1"/>
    <col min="13065" max="13065" width="13.42578125" style="77" bestFit="1" customWidth="1"/>
    <col min="13066" max="13311" width="8.5703125" style="77"/>
    <col min="13312" max="13312" width="6.5703125" style="77" customWidth="1"/>
    <col min="13313" max="13313" width="50.5703125" style="77" customWidth="1"/>
    <col min="13314" max="13314" width="18.5703125" style="77" customWidth="1"/>
    <col min="13315" max="13315" width="16.5703125" style="77" customWidth="1"/>
    <col min="13316" max="13316" width="9.5703125" style="77" customWidth="1"/>
    <col min="13317" max="13317" width="9" style="77" customWidth="1"/>
    <col min="13318" max="13318" width="12" style="77" customWidth="1"/>
    <col min="13319" max="13319" width="14.42578125" style="77" customWidth="1"/>
    <col min="13320" max="13320" width="11.42578125" style="77" bestFit="1" customWidth="1"/>
    <col min="13321" max="13321" width="13.42578125" style="77" bestFit="1" customWidth="1"/>
    <col min="13322" max="13567" width="8.5703125" style="77"/>
    <col min="13568" max="13568" width="6.5703125" style="77" customWidth="1"/>
    <col min="13569" max="13569" width="50.5703125" style="77" customWidth="1"/>
    <col min="13570" max="13570" width="18.5703125" style="77" customWidth="1"/>
    <col min="13571" max="13571" width="16.5703125" style="77" customWidth="1"/>
    <col min="13572" max="13572" width="9.5703125" style="77" customWidth="1"/>
    <col min="13573" max="13573" width="9" style="77" customWidth="1"/>
    <col min="13574" max="13574" width="12" style="77" customWidth="1"/>
    <col min="13575" max="13575" width="14.42578125" style="77" customWidth="1"/>
    <col min="13576" max="13576" width="11.42578125" style="77" bestFit="1" customWidth="1"/>
    <col min="13577" max="13577" width="13.42578125" style="77" bestFit="1" customWidth="1"/>
    <col min="13578" max="13823" width="8.5703125" style="77"/>
    <col min="13824" max="13824" width="6.5703125" style="77" customWidth="1"/>
    <col min="13825" max="13825" width="50.5703125" style="77" customWidth="1"/>
    <col min="13826" max="13826" width="18.5703125" style="77" customWidth="1"/>
    <col min="13827" max="13827" width="16.5703125" style="77" customWidth="1"/>
    <col min="13828" max="13828" width="9.5703125" style="77" customWidth="1"/>
    <col min="13829" max="13829" width="9" style="77" customWidth="1"/>
    <col min="13830" max="13830" width="12" style="77" customWidth="1"/>
    <col min="13831" max="13831" width="14.42578125" style="77" customWidth="1"/>
    <col min="13832" max="13832" width="11.42578125" style="77" bestFit="1" customWidth="1"/>
    <col min="13833" max="13833" width="13.42578125" style="77" bestFit="1" customWidth="1"/>
    <col min="13834" max="14079" width="8.5703125" style="77"/>
    <col min="14080" max="14080" width="6.5703125" style="77" customWidth="1"/>
    <col min="14081" max="14081" width="50.5703125" style="77" customWidth="1"/>
    <col min="14082" max="14082" width="18.5703125" style="77" customWidth="1"/>
    <col min="14083" max="14083" width="16.5703125" style="77" customWidth="1"/>
    <col min="14084" max="14084" width="9.5703125" style="77" customWidth="1"/>
    <col min="14085" max="14085" width="9" style="77" customWidth="1"/>
    <col min="14086" max="14086" width="12" style="77" customWidth="1"/>
    <col min="14087" max="14087" width="14.42578125" style="77" customWidth="1"/>
    <col min="14088" max="14088" width="11.42578125" style="77" bestFit="1" customWidth="1"/>
    <col min="14089" max="14089" width="13.42578125" style="77" bestFit="1" customWidth="1"/>
    <col min="14090" max="14335" width="8.5703125" style="77"/>
    <col min="14336" max="14336" width="6.5703125" style="77" customWidth="1"/>
    <col min="14337" max="14337" width="50.5703125" style="77" customWidth="1"/>
    <col min="14338" max="14338" width="18.5703125" style="77" customWidth="1"/>
    <col min="14339" max="14339" width="16.5703125" style="77" customWidth="1"/>
    <col min="14340" max="14340" width="9.5703125" style="77" customWidth="1"/>
    <col min="14341" max="14341" width="9" style="77" customWidth="1"/>
    <col min="14342" max="14342" width="12" style="77" customWidth="1"/>
    <col min="14343" max="14343" width="14.42578125" style="77" customWidth="1"/>
    <col min="14344" max="14344" width="11.42578125" style="77" bestFit="1" customWidth="1"/>
    <col min="14345" max="14345" width="13.42578125" style="77" bestFit="1" customWidth="1"/>
    <col min="14346" max="14591" width="8.5703125" style="77"/>
    <col min="14592" max="14592" width="6.5703125" style="77" customWidth="1"/>
    <col min="14593" max="14593" width="50.5703125" style="77" customWidth="1"/>
    <col min="14594" max="14594" width="18.5703125" style="77" customWidth="1"/>
    <col min="14595" max="14595" width="16.5703125" style="77" customWidth="1"/>
    <col min="14596" max="14596" width="9.5703125" style="77" customWidth="1"/>
    <col min="14597" max="14597" width="9" style="77" customWidth="1"/>
    <col min="14598" max="14598" width="12" style="77" customWidth="1"/>
    <col min="14599" max="14599" width="14.42578125" style="77" customWidth="1"/>
    <col min="14600" max="14600" width="11.42578125" style="77" bestFit="1" customWidth="1"/>
    <col min="14601" max="14601" width="13.42578125" style="77" bestFit="1" customWidth="1"/>
    <col min="14602" max="14847" width="8.5703125" style="77"/>
    <col min="14848" max="14848" width="6.5703125" style="77" customWidth="1"/>
    <col min="14849" max="14849" width="50.5703125" style="77" customWidth="1"/>
    <col min="14850" max="14850" width="18.5703125" style="77" customWidth="1"/>
    <col min="14851" max="14851" width="16.5703125" style="77" customWidth="1"/>
    <col min="14852" max="14852" width="9.5703125" style="77" customWidth="1"/>
    <col min="14853" max="14853" width="9" style="77" customWidth="1"/>
    <col min="14854" max="14854" width="12" style="77" customWidth="1"/>
    <col min="14855" max="14855" width="14.42578125" style="77" customWidth="1"/>
    <col min="14856" max="14856" width="11.42578125" style="77" bestFit="1" customWidth="1"/>
    <col min="14857" max="14857" width="13.42578125" style="77" bestFit="1" customWidth="1"/>
    <col min="14858" max="15103" width="8.5703125" style="77"/>
    <col min="15104" max="15104" width="6.5703125" style="77" customWidth="1"/>
    <col min="15105" max="15105" width="50.5703125" style="77" customWidth="1"/>
    <col min="15106" max="15106" width="18.5703125" style="77" customWidth="1"/>
    <col min="15107" max="15107" width="16.5703125" style="77" customWidth="1"/>
    <col min="15108" max="15108" width="9.5703125" style="77" customWidth="1"/>
    <col min="15109" max="15109" width="9" style="77" customWidth="1"/>
    <col min="15110" max="15110" width="12" style="77" customWidth="1"/>
    <col min="15111" max="15111" width="14.42578125" style="77" customWidth="1"/>
    <col min="15112" max="15112" width="11.42578125" style="77" bestFit="1" customWidth="1"/>
    <col min="15113" max="15113" width="13.42578125" style="77" bestFit="1" customWidth="1"/>
    <col min="15114" max="15359" width="8.5703125" style="77"/>
    <col min="15360" max="15360" width="6.5703125" style="77" customWidth="1"/>
    <col min="15361" max="15361" width="50.5703125" style="77" customWidth="1"/>
    <col min="15362" max="15362" width="18.5703125" style="77" customWidth="1"/>
    <col min="15363" max="15363" width="16.5703125" style="77" customWidth="1"/>
    <col min="15364" max="15364" width="9.5703125" style="77" customWidth="1"/>
    <col min="15365" max="15365" width="9" style="77" customWidth="1"/>
    <col min="15366" max="15366" width="12" style="77" customWidth="1"/>
    <col min="15367" max="15367" width="14.42578125" style="77" customWidth="1"/>
    <col min="15368" max="15368" width="11.42578125" style="77" bestFit="1" customWidth="1"/>
    <col min="15369" max="15369" width="13.42578125" style="77" bestFit="1" customWidth="1"/>
    <col min="15370" max="15615" width="8.5703125" style="77"/>
    <col min="15616" max="15616" width="6.5703125" style="77" customWidth="1"/>
    <col min="15617" max="15617" width="50.5703125" style="77" customWidth="1"/>
    <col min="15618" max="15618" width="18.5703125" style="77" customWidth="1"/>
    <col min="15619" max="15619" width="16.5703125" style="77" customWidth="1"/>
    <col min="15620" max="15620" width="9.5703125" style="77" customWidth="1"/>
    <col min="15621" max="15621" width="9" style="77" customWidth="1"/>
    <col min="15622" max="15622" width="12" style="77" customWidth="1"/>
    <col min="15623" max="15623" width="14.42578125" style="77" customWidth="1"/>
    <col min="15624" max="15624" width="11.42578125" style="77" bestFit="1" customWidth="1"/>
    <col min="15625" max="15625" width="13.42578125" style="77" bestFit="1" customWidth="1"/>
    <col min="15626" max="15871" width="8.5703125" style="77"/>
    <col min="15872" max="15872" width="6.5703125" style="77" customWidth="1"/>
    <col min="15873" max="15873" width="50.5703125" style="77" customWidth="1"/>
    <col min="15874" max="15874" width="18.5703125" style="77" customWidth="1"/>
    <col min="15875" max="15875" width="16.5703125" style="77" customWidth="1"/>
    <col min="15876" max="15876" width="9.5703125" style="77" customWidth="1"/>
    <col min="15877" max="15877" width="9" style="77" customWidth="1"/>
    <col min="15878" max="15878" width="12" style="77" customWidth="1"/>
    <col min="15879" max="15879" width="14.42578125" style="77" customWidth="1"/>
    <col min="15880" max="15880" width="11.42578125" style="77" bestFit="1" customWidth="1"/>
    <col min="15881" max="15881" width="13.42578125" style="77" bestFit="1" customWidth="1"/>
    <col min="15882" max="16127" width="8.5703125" style="77"/>
    <col min="16128" max="16128" width="6.5703125" style="77" customWidth="1"/>
    <col min="16129" max="16129" width="50.5703125" style="77" customWidth="1"/>
    <col min="16130" max="16130" width="18.5703125" style="77" customWidth="1"/>
    <col min="16131" max="16131" width="16.5703125" style="77" customWidth="1"/>
    <col min="16132" max="16132" width="9.5703125" style="77" customWidth="1"/>
    <col min="16133" max="16133" width="9" style="77" customWidth="1"/>
    <col min="16134" max="16134" width="12" style="77" customWidth="1"/>
    <col min="16135" max="16135" width="14.42578125" style="77" customWidth="1"/>
    <col min="16136" max="16136" width="11.42578125" style="77" bestFit="1" customWidth="1"/>
    <col min="16137" max="16137" width="13.42578125" style="77" bestFit="1" customWidth="1"/>
    <col min="16138" max="16384" width="8.5703125" style="77"/>
  </cols>
  <sheetData>
    <row r="1" spans="1:12" ht="21.75" customHeight="1" x14ac:dyDescent="0.25">
      <c r="A1" s="525" t="s">
        <v>100</v>
      </c>
      <c r="B1" s="525"/>
      <c r="C1" s="525"/>
      <c r="D1" s="525"/>
      <c r="E1" s="525"/>
      <c r="F1" s="525"/>
      <c r="G1" s="525"/>
      <c r="H1" s="525"/>
    </row>
    <row r="2" spans="1:12" ht="15" customHeight="1" x14ac:dyDescent="0.25">
      <c r="A2" s="525" t="s">
        <v>96</v>
      </c>
      <c r="B2" s="525"/>
      <c r="C2" s="525"/>
      <c r="D2" s="525"/>
      <c r="E2" s="525"/>
      <c r="F2" s="525"/>
      <c r="G2" s="525"/>
      <c r="H2" s="525"/>
    </row>
    <row r="3" spans="1:12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2" ht="17.25" customHeight="1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2" x14ac:dyDescent="0.25">
      <c r="A5" s="103"/>
      <c r="B5" s="103"/>
      <c r="D5" s="103"/>
      <c r="E5" s="103"/>
      <c r="F5" s="119"/>
      <c r="G5" s="120"/>
      <c r="H5" s="121"/>
    </row>
    <row r="6" spans="1:12" ht="52.35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3" t="s">
        <v>85</v>
      </c>
    </row>
    <row r="7" spans="1:12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5">
        <v>8</v>
      </c>
    </row>
    <row r="8" spans="1:12" ht="18.75" customHeight="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87" t="s">
        <v>98</v>
      </c>
    </row>
    <row r="9" spans="1:12" customFormat="1" ht="12.75" x14ac:dyDescent="0.2">
      <c r="A9" s="76"/>
      <c r="B9" s="141"/>
      <c r="C9" s="142"/>
      <c r="D9" s="142"/>
      <c r="E9" s="143"/>
      <c r="F9" s="144"/>
      <c r="G9" s="145"/>
      <c r="H9" s="145"/>
      <c r="I9" s="146"/>
      <c r="J9" s="140"/>
      <c r="K9" s="140"/>
    </row>
    <row r="10" spans="1:12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2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2" customFormat="1" ht="12.75" x14ac:dyDescent="0.2">
      <c r="A12" s="76"/>
      <c r="B12" s="141"/>
      <c r="C12" s="142"/>
      <c r="D12" s="142"/>
      <c r="E12" s="143"/>
      <c r="F12" s="144"/>
      <c r="G12" s="145"/>
      <c r="H12" s="145"/>
      <c r="I12" s="146"/>
      <c r="J12" s="140"/>
      <c r="K12" s="140"/>
    </row>
    <row r="13" spans="1:12" customFormat="1" ht="12.75" x14ac:dyDescent="0.2">
      <c r="A13" s="76"/>
      <c r="B13" s="141"/>
      <c r="C13" s="142"/>
      <c r="D13" s="142"/>
      <c r="E13" s="143"/>
      <c r="F13" s="144"/>
      <c r="G13" s="145"/>
      <c r="H13" s="145"/>
      <c r="I13" s="146"/>
      <c r="J13" s="140"/>
      <c r="K13" s="140"/>
    </row>
    <row r="14" spans="1:12" customFormat="1" ht="12.75" x14ac:dyDescent="0.2">
      <c r="A14" s="76"/>
      <c r="B14" s="141"/>
      <c r="C14" s="142"/>
      <c r="D14" s="142"/>
      <c r="E14" s="143"/>
      <c r="F14" s="144"/>
      <c r="G14" s="145"/>
      <c r="H14" s="145"/>
      <c r="I14" s="146"/>
      <c r="J14" s="140"/>
      <c r="K14" s="140"/>
    </row>
    <row r="15" spans="1:12" ht="14.25" customHeight="1" x14ac:dyDescent="0.25">
      <c r="A15" s="530" t="s">
        <v>86</v>
      </c>
      <c r="B15" s="530"/>
      <c r="C15" s="530"/>
      <c r="D15" s="530"/>
      <c r="E15" s="530"/>
      <c r="F15" s="530"/>
      <c r="G15" s="530"/>
      <c r="H15" s="118">
        <f>SUM(H9:H14)</f>
        <v>0</v>
      </c>
      <c r="I15" s="87" t="s">
        <v>98</v>
      </c>
      <c r="J15" s="88" t="e">
        <f>#REF!/1.02</f>
        <v>#REF!</v>
      </c>
      <c r="K15" s="90"/>
      <c r="L15" s="90"/>
    </row>
    <row r="16" spans="1:12" ht="14.25" customHeight="1" x14ac:dyDescent="0.25">
      <c r="A16" s="530" t="s">
        <v>97</v>
      </c>
      <c r="B16" s="530"/>
      <c r="C16" s="530"/>
      <c r="D16" s="530"/>
      <c r="E16" s="530"/>
      <c r="F16" s="530"/>
      <c r="G16" s="530"/>
      <c r="H16" s="118">
        <f>H15*0.2</f>
        <v>0</v>
      </c>
      <c r="I16" s="80"/>
    </row>
    <row r="17" spans="1:10" x14ac:dyDescent="0.25">
      <c r="A17" s="530" t="s">
        <v>87</v>
      </c>
      <c r="B17" s="530"/>
      <c r="C17" s="530"/>
      <c r="D17" s="530"/>
      <c r="E17" s="530"/>
      <c r="F17" s="530"/>
      <c r="G17" s="530"/>
      <c r="H17" s="118">
        <f>H15+H16</f>
        <v>0</v>
      </c>
      <c r="I17" s="80"/>
      <c r="J17" s="105"/>
    </row>
    <row r="18" spans="1:10" ht="15" customHeight="1" x14ac:dyDescent="0.25">
      <c r="B18" s="89"/>
      <c r="D18" s="86"/>
      <c r="E18" s="86"/>
      <c r="G18" s="100"/>
      <c r="H18" s="100"/>
      <c r="I18" s="80"/>
      <c r="J18" s="105"/>
    </row>
    <row r="19" spans="1:10" s="83" customFormat="1" ht="15" customHeight="1" x14ac:dyDescent="0.25">
      <c r="A19" s="92"/>
      <c r="B19" s="92" t="s">
        <v>88</v>
      </c>
      <c r="C19" s="102"/>
      <c r="D19" s="92"/>
      <c r="E19" s="92"/>
      <c r="F19" s="92"/>
      <c r="G19" s="122"/>
      <c r="H19" s="122"/>
    </row>
    <row r="20" spans="1:10" s="83" customFormat="1" ht="27.6" customHeight="1" x14ac:dyDescent="0.25">
      <c r="A20" s="92"/>
      <c r="B20" s="92" t="e">
        <f>CONCATENATE("Цены действительны на ",#REF!," ",#REF!,"")</f>
        <v>#REF!</v>
      </c>
      <c r="C20" s="102"/>
      <c r="D20" s="92"/>
      <c r="E20" s="92"/>
      <c r="F20" s="92"/>
      <c r="G20" s="122"/>
      <c r="H20" s="122"/>
    </row>
    <row r="21" spans="1:10" s="83" customFormat="1" ht="15" customHeight="1" x14ac:dyDescent="0.25">
      <c r="A21" s="92"/>
      <c r="B21" s="92"/>
      <c r="C21" s="102"/>
      <c r="D21" s="92"/>
      <c r="E21" s="92"/>
      <c r="F21" s="92"/>
      <c r="G21" s="122"/>
      <c r="H21" s="122"/>
    </row>
    <row r="22" spans="1:10" s="83" customFormat="1" ht="34.5" customHeight="1" x14ac:dyDescent="0.25">
      <c r="A22" s="92"/>
      <c r="B22" s="92" t="e">
        <f>CONCATENATE(#REF!," ",#REF!)</f>
        <v>#REF!</v>
      </c>
      <c r="C22" s="102"/>
      <c r="D22" s="529" t="e">
        <f>#REF!</f>
        <v>#REF!</v>
      </c>
      <c r="E22" s="529"/>
      <c r="F22" s="529"/>
      <c r="G22" s="529"/>
      <c r="H22" s="529"/>
    </row>
    <row r="23" spans="1:10" s="83" customFormat="1" ht="15" customHeight="1" x14ac:dyDescent="0.25">
      <c r="A23" s="92"/>
      <c r="B23" s="92" t="e">
        <f>#REF!</f>
        <v>#REF!</v>
      </c>
      <c r="C23" s="102"/>
      <c r="D23" s="92" t="e">
        <f>#REF!</f>
        <v>#REF!</v>
      </c>
      <c r="E23" s="92"/>
      <c r="F23" s="92"/>
      <c r="G23" s="102"/>
      <c r="H23" s="102"/>
    </row>
    <row r="24" spans="1:10" s="83" customFormat="1" ht="15" customHeight="1" x14ac:dyDescent="0.25">
      <c r="A24" s="92"/>
      <c r="B24" s="93"/>
      <c r="C24" s="102"/>
      <c r="D24" s="93"/>
      <c r="E24" s="93"/>
      <c r="F24" s="93"/>
      <c r="G24" s="123"/>
      <c r="H24" s="122"/>
    </row>
    <row r="25" spans="1:10" s="83" customFormat="1" ht="15" customHeight="1" x14ac:dyDescent="0.25">
      <c r="A25" s="92"/>
      <c r="B25" s="104" t="s">
        <v>91</v>
      </c>
      <c r="C25" s="102" t="e">
        <f>CONCATENATE(#REF!," г.")</f>
        <v>#REF!</v>
      </c>
      <c r="D25" s="94" t="s">
        <v>91</v>
      </c>
      <c r="E25" s="94"/>
      <c r="F25" s="94"/>
      <c r="G25" s="124"/>
      <c r="H25" s="101" t="e">
        <f>CONCATENATE(#REF!," г.")</f>
        <v>#REF!</v>
      </c>
    </row>
    <row r="26" spans="1:10" x14ac:dyDescent="0.25">
      <c r="D26" s="86"/>
      <c r="E26" s="86"/>
      <c r="G26" s="100"/>
      <c r="H26" s="100"/>
      <c r="I26" s="80"/>
    </row>
  </sheetData>
  <mergeCells count="9">
    <mergeCell ref="A16:G16"/>
    <mergeCell ref="A17:G17"/>
    <mergeCell ref="D22:H22"/>
    <mergeCell ref="A1:H1"/>
    <mergeCell ref="A2:H2"/>
    <mergeCell ref="A3:H3"/>
    <mergeCell ref="A4:H4"/>
    <mergeCell ref="A8:H8"/>
    <mergeCell ref="A15:G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fitToHeight="0" orientation="landscape" horizontalDpi="1200" verticalDpi="1200" r:id="rId1"/>
  <headerFooter alignWithMargins="0"/>
  <rowBreaks count="1" manualBreakCount="1">
    <brk id="1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tabColor theme="2" tint="-0.249977111117893"/>
    <pageSetUpPr fitToPage="1"/>
  </sheetPr>
  <dimension ref="A1:K104"/>
  <sheetViews>
    <sheetView view="pageBreakPreview" topLeftCell="A72" zoomScale="110" zoomScaleNormal="85" zoomScaleSheetLayoutView="110" workbookViewId="0">
      <selection activeCell="A87" sqref="A9:XFD87"/>
    </sheetView>
  </sheetViews>
  <sheetFormatPr defaultRowHeight="15" x14ac:dyDescent="0.25"/>
  <cols>
    <col min="1" max="1" width="6.5703125" style="86" customWidth="1"/>
    <col min="2" max="2" width="40.5703125" style="89" customWidth="1"/>
    <col min="3" max="3" width="23.42578125" style="86" customWidth="1"/>
    <col min="4" max="4" width="21.42578125" style="86" customWidth="1"/>
    <col min="5" max="5" width="10.42578125" style="86" customWidth="1"/>
    <col min="6" max="6" width="9.5703125" style="86" customWidth="1"/>
    <col min="7" max="7" width="14.42578125" style="100" customWidth="1"/>
    <col min="8" max="8" width="13.5703125" style="111" customWidth="1"/>
    <col min="9" max="10" width="16.42578125" style="77" customWidth="1"/>
    <col min="11" max="11" width="14.5703125" style="77" customWidth="1"/>
    <col min="12" max="12" width="12.5703125" style="77" bestFit="1" customWidth="1"/>
    <col min="13" max="13" width="8.7109375" style="77"/>
    <col min="14" max="14" width="11.5703125" style="77" bestFit="1" customWidth="1"/>
    <col min="15" max="254" width="8.7109375" style="77"/>
    <col min="255" max="255" width="8.5703125" style="77" customWidth="1"/>
    <col min="256" max="256" width="46.42578125" style="77" customWidth="1"/>
    <col min="257" max="257" width="18.42578125" style="77" customWidth="1"/>
    <col min="258" max="258" width="16.42578125" style="77" customWidth="1"/>
    <col min="259" max="259" width="12.42578125" style="77" customWidth="1"/>
    <col min="260" max="260" width="9.5703125" style="77" customWidth="1"/>
    <col min="261" max="262" width="16.42578125" style="77" customWidth="1"/>
    <col min="263" max="263" width="15.42578125" style="77" customWidth="1"/>
    <col min="264" max="264" width="20.42578125" style="77" customWidth="1"/>
    <col min="265" max="265" width="11.42578125" style="77" bestFit="1" customWidth="1"/>
    <col min="266" max="266" width="8.7109375" style="77"/>
    <col min="267" max="267" width="10" style="77" bestFit="1" customWidth="1"/>
    <col min="268" max="510" width="8.7109375" style="77"/>
    <col min="511" max="511" width="8.5703125" style="77" customWidth="1"/>
    <col min="512" max="512" width="46.42578125" style="77" customWidth="1"/>
    <col min="513" max="513" width="18.42578125" style="77" customWidth="1"/>
    <col min="514" max="514" width="16.42578125" style="77" customWidth="1"/>
    <col min="515" max="515" width="12.42578125" style="77" customWidth="1"/>
    <col min="516" max="516" width="9.5703125" style="77" customWidth="1"/>
    <col min="517" max="518" width="16.42578125" style="77" customWidth="1"/>
    <col min="519" max="519" width="15.42578125" style="77" customWidth="1"/>
    <col min="520" max="520" width="20.42578125" style="77" customWidth="1"/>
    <col min="521" max="521" width="11.42578125" style="77" bestFit="1" customWidth="1"/>
    <col min="522" max="522" width="8.7109375" style="77"/>
    <col min="523" max="523" width="10" style="77" bestFit="1" customWidth="1"/>
    <col min="524" max="766" width="8.7109375" style="77"/>
    <col min="767" max="767" width="8.5703125" style="77" customWidth="1"/>
    <col min="768" max="768" width="46.42578125" style="77" customWidth="1"/>
    <col min="769" max="769" width="18.42578125" style="77" customWidth="1"/>
    <col min="770" max="770" width="16.42578125" style="77" customWidth="1"/>
    <col min="771" max="771" width="12.42578125" style="77" customWidth="1"/>
    <col min="772" max="772" width="9.5703125" style="77" customWidth="1"/>
    <col min="773" max="774" width="16.42578125" style="77" customWidth="1"/>
    <col min="775" max="775" width="15.42578125" style="77" customWidth="1"/>
    <col min="776" max="776" width="20.42578125" style="77" customWidth="1"/>
    <col min="777" max="777" width="11.42578125" style="77" bestFit="1" customWidth="1"/>
    <col min="778" max="778" width="8.7109375" style="77"/>
    <col min="779" max="779" width="10" style="77" bestFit="1" customWidth="1"/>
    <col min="780" max="1022" width="8.7109375" style="77"/>
    <col min="1023" max="1023" width="8.5703125" style="77" customWidth="1"/>
    <col min="1024" max="1024" width="46.42578125" style="77" customWidth="1"/>
    <col min="1025" max="1025" width="18.42578125" style="77" customWidth="1"/>
    <col min="1026" max="1026" width="16.42578125" style="77" customWidth="1"/>
    <col min="1027" max="1027" width="12.42578125" style="77" customWidth="1"/>
    <col min="1028" max="1028" width="9.5703125" style="77" customWidth="1"/>
    <col min="1029" max="1030" width="16.42578125" style="77" customWidth="1"/>
    <col min="1031" max="1031" width="15.42578125" style="77" customWidth="1"/>
    <col min="1032" max="1032" width="20.42578125" style="77" customWidth="1"/>
    <col min="1033" max="1033" width="11.42578125" style="77" bestFit="1" customWidth="1"/>
    <col min="1034" max="1034" width="8.7109375" style="77"/>
    <col min="1035" max="1035" width="10" style="77" bestFit="1" customWidth="1"/>
    <col min="1036" max="1278" width="8.7109375" style="77"/>
    <col min="1279" max="1279" width="8.5703125" style="77" customWidth="1"/>
    <col min="1280" max="1280" width="46.42578125" style="77" customWidth="1"/>
    <col min="1281" max="1281" width="18.42578125" style="77" customWidth="1"/>
    <col min="1282" max="1282" width="16.42578125" style="77" customWidth="1"/>
    <col min="1283" max="1283" width="12.42578125" style="77" customWidth="1"/>
    <col min="1284" max="1284" width="9.5703125" style="77" customWidth="1"/>
    <col min="1285" max="1286" width="16.42578125" style="77" customWidth="1"/>
    <col min="1287" max="1287" width="15.42578125" style="77" customWidth="1"/>
    <col min="1288" max="1288" width="20.42578125" style="77" customWidth="1"/>
    <col min="1289" max="1289" width="11.42578125" style="77" bestFit="1" customWidth="1"/>
    <col min="1290" max="1290" width="8.7109375" style="77"/>
    <col min="1291" max="1291" width="10" style="77" bestFit="1" customWidth="1"/>
    <col min="1292" max="1534" width="8.7109375" style="77"/>
    <col min="1535" max="1535" width="8.5703125" style="77" customWidth="1"/>
    <col min="1536" max="1536" width="46.42578125" style="77" customWidth="1"/>
    <col min="1537" max="1537" width="18.42578125" style="77" customWidth="1"/>
    <col min="1538" max="1538" width="16.42578125" style="77" customWidth="1"/>
    <col min="1539" max="1539" width="12.42578125" style="77" customWidth="1"/>
    <col min="1540" max="1540" width="9.5703125" style="77" customWidth="1"/>
    <col min="1541" max="1542" width="16.42578125" style="77" customWidth="1"/>
    <col min="1543" max="1543" width="15.42578125" style="77" customWidth="1"/>
    <col min="1544" max="1544" width="20.42578125" style="77" customWidth="1"/>
    <col min="1545" max="1545" width="11.42578125" style="77" bestFit="1" customWidth="1"/>
    <col min="1546" max="1546" width="8.7109375" style="77"/>
    <col min="1547" max="1547" width="10" style="77" bestFit="1" customWidth="1"/>
    <col min="1548" max="1790" width="8.7109375" style="77"/>
    <col min="1791" max="1791" width="8.5703125" style="77" customWidth="1"/>
    <col min="1792" max="1792" width="46.42578125" style="77" customWidth="1"/>
    <col min="1793" max="1793" width="18.42578125" style="77" customWidth="1"/>
    <col min="1794" max="1794" width="16.42578125" style="77" customWidth="1"/>
    <col min="1795" max="1795" width="12.42578125" style="77" customWidth="1"/>
    <col min="1796" max="1796" width="9.5703125" style="77" customWidth="1"/>
    <col min="1797" max="1798" width="16.42578125" style="77" customWidth="1"/>
    <col min="1799" max="1799" width="15.42578125" style="77" customWidth="1"/>
    <col min="1800" max="1800" width="20.42578125" style="77" customWidth="1"/>
    <col min="1801" max="1801" width="11.42578125" style="77" bestFit="1" customWidth="1"/>
    <col min="1802" max="1802" width="8.7109375" style="77"/>
    <col min="1803" max="1803" width="10" style="77" bestFit="1" customWidth="1"/>
    <col min="1804" max="2046" width="8.7109375" style="77"/>
    <col min="2047" max="2047" width="8.5703125" style="77" customWidth="1"/>
    <col min="2048" max="2048" width="46.42578125" style="77" customWidth="1"/>
    <col min="2049" max="2049" width="18.42578125" style="77" customWidth="1"/>
    <col min="2050" max="2050" width="16.42578125" style="77" customWidth="1"/>
    <col min="2051" max="2051" width="12.42578125" style="77" customWidth="1"/>
    <col min="2052" max="2052" width="9.5703125" style="77" customWidth="1"/>
    <col min="2053" max="2054" width="16.42578125" style="77" customWidth="1"/>
    <col min="2055" max="2055" width="15.42578125" style="77" customWidth="1"/>
    <col min="2056" max="2056" width="20.42578125" style="77" customWidth="1"/>
    <col min="2057" max="2057" width="11.42578125" style="77" bestFit="1" customWidth="1"/>
    <col min="2058" max="2058" width="8.7109375" style="77"/>
    <col min="2059" max="2059" width="10" style="77" bestFit="1" customWidth="1"/>
    <col min="2060" max="2302" width="8.7109375" style="77"/>
    <col min="2303" max="2303" width="8.5703125" style="77" customWidth="1"/>
    <col min="2304" max="2304" width="46.42578125" style="77" customWidth="1"/>
    <col min="2305" max="2305" width="18.42578125" style="77" customWidth="1"/>
    <col min="2306" max="2306" width="16.42578125" style="77" customWidth="1"/>
    <col min="2307" max="2307" width="12.42578125" style="77" customWidth="1"/>
    <col min="2308" max="2308" width="9.5703125" style="77" customWidth="1"/>
    <col min="2309" max="2310" width="16.42578125" style="77" customWidth="1"/>
    <col min="2311" max="2311" width="15.42578125" style="77" customWidth="1"/>
    <col min="2312" max="2312" width="20.42578125" style="77" customWidth="1"/>
    <col min="2313" max="2313" width="11.42578125" style="77" bestFit="1" customWidth="1"/>
    <col min="2314" max="2314" width="8.7109375" style="77"/>
    <col min="2315" max="2315" width="10" style="77" bestFit="1" customWidth="1"/>
    <col min="2316" max="2558" width="8.7109375" style="77"/>
    <col min="2559" max="2559" width="8.5703125" style="77" customWidth="1"/>
    <col min="2560" max="2560" width="46.42578125" style="77" customWidth="1"/>
    <col min="2561" max="2561" width="18.42578125" style="77" customWidth="1"/>
    <col min="2562" max="2562" width="16.42578125" style="77" customWidth="1"/>
    <col min="2563" max="2563" width="12.42578125" style="77" customWidth="1"/>
    <col min="2564" max="2564" width="9.5703125" style="77" customWidth="1"/>
    <col min="2565" max="2566" width="16.42578125" style="77" customWidth="1"/>
    <col min="2567" max="2567" width="15.42578125" style="77" customWidth="1"/>
    <col min="2568" max="2568" width="20.42578125" style="77" customWidth="1"/>
    <col min="2569" max="2569" width="11.42578125" style="77" bestFit="1" customWidth="1"/>
    <col min="2570" max="2570" width="8.7109375" style="77"/>
    <col min="2571" max="2571" width="10" style="77" bestFit="1" customWidth="1"/>
    <col min="2572" max="2814" width="8.7109375" style="77"/>
    <col min="2815" max="2815" width="8.5703125" style="77" customWidth="1"/>
    <col min="2816" max="2816" width="46.42578125" style="77" customWidth="1"/>
    <col min="2817" max="2817" width="18.42578125" style="77" customWidth="1"/>
    <col min="2818" max="2818" width="16.42578125" style="77" customWidth="1"/>
    <col min="2819" max="2819" width="12.42578125" style="77" customWidth="1"/>
    <col min="2820" max="2820" width="9.5703125" style="77" customWidth="1"/>
    <col min="2821" max="2822" width="16.42578125" style="77" customWidth="1"/>
    <col min="2823" max="2823" width="15.42578125" style="77" customWidth="1"/>
    <col min="2824" max="2824" width="20.42578125" style="77" customWidth="1"/>
    <col min="2825" max="2825" width="11.42578125" style="77" bestFit="1" customWidth="1"/>
    <col min="2826" max="2826" width="8.7109375" style="77"/>
    <col min="2827" max="2827" width="10" style="77" bestFit="1" customWidth="1"/>
    <col min="2828" max="3070" width="8.7109375" style="77"/>
    <col min="3071" max="3071" width="8.5703125" style="77" customWidth="1"/>
    <col min="3072" max="3072" width="46.42578125" style="77" customWidth="1"/>
    <col min="3073" max="3073" width="18.42578125" style="77" customWidth="1"/>
    <col min="3074" max="3074" width="16.42578125" style="77" customWidth="1"/>
    <col min="3075" max="3075" width="12.42578125" style="77" customWidth="1"/>
    <col min="3076" max="3076" width="9.5703125" style="77" customWidth="1"/>
    <col min="3077" max="3078" width="16.42578125" style="77" customWidth="1"/>
    <col min="3079" max="3079" width="15.42578125" style="77" customWidth="1"/>
    <col min="3080" max="3080" width="20.42578125" style="77" customWidth="1"/>
    <col min="3081" max="3081" width="11.42578125" style="77" bestFit="1" customWidth="1"/>
    <col min="3082" max="3082" width="8.7109375" style="77"/>
    <col min="3083" max="3083" width="10" style="77" bestFit="1" customWidth="1"/>
    <col min="3084" max="3326" width="8.7109375" style="77"/>
    <col min="3327" max="3327" width="8.5703125" style="77" customWidth="1"/>
    <col min="3328" max="3328" width="46.42578125" style="77" customWidth="1"/>
    <col min="3329" max="3329" width="18.42578125" style="77" customWidth="1"/>
    <col min="3330" max="3330" width="16.42578125" style="77" customWidth="1"/>
    <col min="3331" max="3331" width="12.42578125" style="77" customWidth="1"/>
    <col min="3332" max="3332" width="9.5703125" style="77" customWidth="1"/>
    <col min="3333" max="3334" width="16.42578125" style="77" customWidth="1"/>
    <col min="3335" max="3335" width="15.42578125" style="77" customWidth="1"/>
    <col min="3336" max="3336" width="20.42578125" style="77" customWidth="1"/>
    <col min="3337" max="3337" width="11.42578125" style="77" bestFit="1" customWidth="1"/>
    <col min="3338" max="3338" width="8.7109375" style="77"/>
    <col min="3339" max="3339" width="10" style="77" bestFit="1" customWidth="1"/>
    <col min="3340" max="3582" width="8.7109375" style="77"/>
    <col min="3583" max="3583" width="8.5703125" style="77" customWidth="1"/>
    <col min="3584" max="3584" width="46.42578125" style="77" customWidth="1"/>
    <col min="3585" max="3585" width="18.42578125" style="77" customWidth="1"/>
    <col min="3586" max="3586" width="16.42578125" style="77" customWidth="1"/>
    <col min="3587" max="3587" width="12.42578125" style="77" customWidth="1"/>
    <col min="3588" max="3588" width="9.5703125" style="77" customWidth="1"/>
    <col min="3589" max="3590" width="16.42578125" style="77" customWidth="1"/>
    <col min="3591" max="3591" width="15.42578125" style="77" customWidth="1"/>
    <col min="3592" max="3592" width="20.42578125" style="77" customWidth="1"/>
    <col min="3593" max="3593" width="11.42578125" style="77" bestFit="1" customWidth="1"/>
    <col min="3594" max="3594" width="8.7109375" style="77"/>
    <col min="3595" max="3595" width="10" style="77" bestFit="1" customWidth="1"/>
    <col min="3596" max="3838" width="8.7109375" style="77"/>
    <col min="3839" max="3839" width="8.5703125" style="77" customWidth="1"/>
    <col min="3840" max="3840" width="46.42578125" style="77" customWidth="1"/>
    <col min="3841" max="3841" width="18.42578125" style="77" customWidth="1"/>
    <col min="3842" max="3842" width="16.42578125" style="77" customWidth="1"/>
    <col min="3843" max="3843" width="12.42578125" style="77" customWidth="1"/>
    <col min="3844" max="3844" width="9.5703125" style="77" customWidth="1"/>
    <col min="3845" max="3846" width="16.42578125" style="77" customWidth="1"/>
    <col min="3847" max="3847" width="15.42578125" style="77" customWidth="1"/>
    <col min="3848" max="3848" width="20.42578125" style="77" customWidth="1"/>
    <col min="3849" max="3849" width="11.42578125" style="77" bestFit="1" customWidth="1"/>
    <col min="3850" max="3850" width="8.7109375" style="77"/>
    <col min="3851" max="3851" width="10" style="77" bestFit="1" customWidth="1"/>
    <col min="3852" max="4094" width="8.7109375" style="77"/>
    <col min="4095" max="4095" width="8.5703125" style="77" customWidth="1"/>
    <col min="4096" max="4096" width="46.42578125" style="77" customWidth="1"/>
    <col min="4097" max="4097" width="18.42578125" style="77" customWidth="1"/>
    <col min="4098" max="4098" width="16.42578125" style="77" customWidth="1"/>
    <col min="4099" max="4099" width="12.42578125" style="77" customWidth="1"/>
    <col min="4100" max="4100" width="9.5703125" style="77" customWidth="1"/>
    <col min="4101" max="4102" width="16.42578125" style="77" customWidth="1"/>
    <col min="4103" max="4103" width="15.42578125" style="77" customWidth="1"/>
    <col min="4104" max="4104" width="20.42578125" style="77" customWidth="1"/>
    <col min="4105" max="4105" width="11.42578125" style="77" bestFit="1" customWidth="1"/>
    <col min="4106" max="4106" width="8.7109375" style="77"/>
    <col min="4107" max="4107" width="10" style="77" bestFit="1" customWidth="1"/>
    <col min="4108" max="4350" width="8.7109375" style="77"/>
    <col min="4351" max="4351" width="8.5703125" style="77" customWidth="1"/>
    <col min="4352" max="4352" width="46.42578125" style="77" customWidth="1"/>
    <col min="4353" max="4353" width="18.42578125" style="77" customWidth="1"/>
    <col min="4354" max="4354" width="16.42578125" style="77" customWidth="1"/>
    <col min="4355" max="4355" width="12.42578125" style="77" customWidth="1"/>
    <col min="4356" max="4356" width="9.5703125" style="77" customWidth="1"/>
    <col min="4357" max="4358" width="16.42578125" style="77" customWidth="1"/>
    <col min="4359" max="4359" width="15.42578125" style="77" customWidth="1"/>
    <col min="4360" max="4360" width="20.42578125" style="77" customWidth="1"/>
    <col min="4361" max="4361" width="11.42578125" style="77" bestFit="1" customWidth="1"/>
    <col min="4362" max="4362" width="8.7109375" style="77"/>
    <col min="4363" max="4363" width="10" style="77" bestFit="1" customWidth="1"/>
    <col min="4364" max="4606" width="8.7109375" style="77"/>
    <col min="4607" max="4607" width="8.5703125" style="77" customWidth="1"/>
    <col min="4608" max="4608" width="46.42578125" style="77" customWidth="1"/>
    <col min="4609" max="4609" width="18.42578125" style="77" customWidth="1"/>
    <col min="4610" max="4610" width="16.42578125" style="77" customWidth="1"/>
    <col min="4611" max="4611" width="12.42578125" style="77" customWidth="1"/>
    <col min="4612" max="4612" width="9.5703125" style="77" customWidth="1"/>
    <col min="4613" max="4614" width="16.42578125" style="77" customWidth="1"/>
    <col min="4615" max="4615" width="15.42578125" style="77" customWidth="1"/>
    <col min="4616" max="4616" width="20.42578125" style="77" customWidth="1"/>
    <col min="4617" max="4617" width="11.42578125" style="77" bestFit="1" customWidth="1"/>
    <col min="4618" max="4618" width="8.7109375" style="77"/>
    <col min="4619" max="4619" width="10" style="77" bestFit="1" customWidth="1"/>
    <col min="4620" max="4862" width="8.7109375" style="77"/>
    <col min="4863" max="4863" width="8.5703125" style="77" customWidth="1"/>
    <col min="4864" max="4864" width="46.42578125" style="77" customWidth="1"/>
    <col min="4865" max="4865" width="18.42578125" style="77" customWidth="1"/>
    <col min="4866" max="4866" width="16.42578125" style="77" customWidth="1"/>
    <col min="4867" max="4867" width="12.42578125" style="77" customWidth="1"/>
    <col min="4868" max="4868" width="9.5703125" style="77" customWidth="1"/>
    <col min="4869" max="4870" width="16.42578125" style="77" customWidth="1"/>
    <col min="4871" max="4871" width="15.42578125" style="77" customWidth="1"/>
    <col min="4872" max="4872" width="20.42578125" style="77" customWidth="1"/>
    <col min="4873" max="4873" width="11.42578125" style="77" bestFit="1" customWidth="1"/>
    <col min="4874" max="4874" width="8.7109375" style="77"/>
    <col min="4875" max="4875" width="10" style="77" bestFit="1" customWidth="1"/>
    <col min="4876" max="5118" width="8.7109375" style="77"/>
    <col min="5119" max="5119" width="8.5703125" style="77" customWidth="1"/>
    <col min="5120" max="5120" width="46.42578125" style="77" customWidth="1"/>
    <col min="5121" max="5121" width="18.42578125" style="77" customWidth="1"/>
    <col min="5122" max="5122" width="16.42578125" style="77" customWidth="1"/>
    <col min="5123" max="5123" width="12.42578125" style="77" customWidth="1"/>
    <col min="5124" max="5124" width="9.5703125" style="77" customWidth="1"/>
    <col min="5125" max="5126" width="16.42578125" style="77" customWidth="1"/>
    <col min="5127" max="5127" width="15.42578125" style="77" customWidth="1"/>
    <col min="5128" max="5128" width="20.42578125" style="77" customWidth="1"/>
    <col min="5129" max="5129" width="11.42578125" style="77" bestFit="1" customWidth="1"/>
    <col min="5130" max="5130" width="8.7109375" style="77"/>
    <col min="5131" max="5131" width="10" style="77" bestFit="1" customWidth="1"/>
    <col min="5132" max="5374" width="8.7109375" style="77"/>
    <col min="5375" max="5375" width="8.5703125" style="77" customWidth="1"/>
    <col min="5376" max="5376" width="46.42578125" style="77" customWidth="1"/>
    <col min="5377" max="5377" width="18.42578125" style="77" customWidth="1"/>
    <col min="5378" max="5378" width="16.42578125" style="77" customWidth="1"/>
    <col min="5379" max="5379" width="12.42578125" style="77" customWidth="1"/>
    <col min="5380" max="5380" width="9.5703125" style="77" customWidth="1"/>
    <col min="5381" max="5382" width="16.42578125" style="77" customWidth="1"/>
    <col min="5383" max="5383" width="15.42578125" style="77" customWidth="1"/>
    <col min="5384" max="5384" width="20.42578125" style="77" customWidth="1"/>
    <col min="5385" max="5385" width="11.42578125" style="77" bestFit="1" customWidth="1"/>
    <col min="5386" max="5386" width="8.7109375" style="77"/>
    <col min="5387" max="5387" width="10" style="77" bestFit="1" customWidth="1"/>
    <col min="5388" max="5630" width="8.7109375" style="77"/>
    <col min="5631" max="5631" width="8.5703125" style="77" customWidth="1"/>
    <col min="5632" max="5632" width="46.42578125" style="77" customWidth="1"/>
    <col min="5633" max="5633" width="18.42578125" style="77" customWidth="1"/>
    <col min="5634" max="5634" width="16.42578125" style="77" customWidth="1"/>
    <col min="5635" max="5635" width="12.42578125" style="77" customWidth="1"/>
    <col min="5636" max="5636" width="9.5703125" style="77" customWidth="1"/>
    <col min="5637" max="5638" width="16.42578125" style="77" customWidth="1"/>
    <col min="5639" max="5639" width="15.42578125" style="77" customWidth="1"/>
    <col min="5640" max="5640" width="20.42578125" style="77" customWidth="1"/>
    <col min="5641" max="5641" width="11.42578125" style="77" bestFit="1" customWidth="1"/>
    <col min="5642" max="5642" width="8.7109375" style="77"/>
    <col min="5643" max="5643" width="10" style="77" bestFit="1" customWidth="1"/>
    <col min="5644" max="5886" width="8.7109375" style="77"/>
    <col min="5887" max="5887" width="8.5703125" style="77" customWidth="1"/>
    <col min="5888" max="5888" width="46.42578125" style="77" customWidth="1"/>
    <col min="5889" max="5889" width="18.42578125" style="77" customWidth="1"/>
    <col min="5890" max="5890" width="16.42578125" style="77" customWidth="1"/>
    <col min="5891" max="5891" width="12.42578125" style="77" customWidth="1"/>
    <col min="5892" max="5892" width="9.5703125" style="77" customWidth="1"/>
    <col min="5893" max="5894" width="16.42578125" style="77" customWidth="1"/>
    <col min="5895" max="5895" width="15.42578125" style="77" customWidth="1"/>
    <col min="5896" max="5896" width="20.42578125" style="77" customWidth="1"/>
    <col min="5897" max="5897" width="11.42578125" style="77" bestFit="1" customWidth="1"/>
    <col min="5898" max="5898" width="8.7109375" style="77"/>
    <col min="5899" max="5899" width="10" style="77" bestFit="1" customWidth="1"/>
    <col min="5900" max="6142" width="8.7109375" style="77"/>
    <col min="6143" max="6143" width="8.5703125" style="77" customWidth="1"/>
    <col min="6144" max="6144" width="46.42578125" style="77" customWidth="1"/>
    <col min="6145" max="6145" width="18.42578125" style="77" customWidth="1"/>
    <col min="6146" max="6146" width="16.42578125" style="77" customWidth="1"/>
    <col min="6147" max="6147" width="12.42578125" style="77" customWidth="1"/>
    <col min="6148" max="6148" width="9.5703125" style="77" customWidth="1"/>
    <col min="6149" max="6150" width="16.42578125" style="77" customWidth="1"/>
    <col min="6151" max="6151" width="15.42578125" style="77" customWidth="1"/>
    <col min="6152" max="6152" width="20.42578125" style="77" customWidth="1"/>
    <col min="6153" max="6153" width="11.42578125" style="77" bestFit="1" customWidth="1"/>
    <col min="6154" max="6154" width="8.7109375" style="77"/>
    <col min="6155" max="6155" width="10" style="77" bestFit="1" customWidth="1"/>
    <col min="6156" max="6398" width="8.7109375" style="77"/>
    <col min="6399" max="6399" width="8.5703125" style="77" customWidth="1"/>
    <col min="6400" max="6400" width="46.42578125" style="77" customWidth="1"/>
    <col min="6401" max="6401" width="18.42578125" style="77" customWidth="1"/>
    <col min="6402" max="6402" width="16.42578125" style="77" customWidth="1"/>
    <col min="6403" max="6403" width="12.42578125" style="77" customWidth="1"/>
    <col min="6404" max="6404" width="9.5703125" style="77" customWidth="1"/>
    <col min="6405" max="6406" width="16.42578125" style="77" customWidth="1"/>
    <col min="6407" max="6407" width="15.42578125" style="77" customWidth="1"/>
    <col min="6408" max="6408" width="20.42578125" style="77" customWidth="1"/>
    <col min="6409" max="6409" width="11.42578125" style="77" bestFit="1" customWidth="1"/>
    <col min="6410" max="6410" width="8.7109375" style="77"/>
    <col min="6411" max="6411" width="10" style="77" bestFit="1" customWidth="1"/>
    <col min="6412" max="6654" width="8.7109375" style="77"/>
    <col min="6655" max="6655" width="8.5703125" style="77" customWidth="1"/>
    <col min="6656" max="6656" width="46.42578125" style="77" customWidth="1"/>
    <col min="6657" max="6657" width="18.42578125" style="77" customWidth="1"/>
    <col min="6658" max="6658" width="16.42578125" style="77" customWidth="1"/>
    <col min="6659" max="6659" width="12.42578125" style="77" customWidth="1"/>
    <col min="6660" max="6660" width="9.5703125" style="77" customWidth="1"/>
    <col min="6661" max="6662" width="16.42578125" style="77" customWidth="1"/>
    <col min="6663" max="6663" width="15.42578125" style="77" customWidth="1"/>
    <col min="6664" max="6664" width="20.42578125" style="77" customWidth="1"/>
    <col min="6665" max="6665" width="11.42578125" style="77" bestFit="1" customWidth="1"/>
    <col min="6666" max="6666" width="8.7109375" style="77"/>
    <col min="6667" max="6667" width="10" style="77" bestFit="1" customWidth="1"/>
    <col min="6668" max="6910" width="8.7109375" style="77"/>
    <col min="6911" max="6911" width="8.5703125" style="77" customWidth="1"/>
    <col min="6912" max="6912" width="46.42578125" style="77" customWidth="1"/>
    <col min="6913" max="6913" width="18.42578125" style="77" customWidth="1"/>
    <col min="6914" max="6914" width="16.42578125" style="77" customWidth="1"/>
    <col min="6915" max="6915" width="12.42578125" style="77" customWidth="1"/>
    <col min="6916" max="6916" width="9.5703125" style="77" customWidth="1"/>
    <col min="6917" max="6918" width="16.42578125" style="77" customWidth="1"/>
    <col min="6919" max="6919" width="15.42578125" style="77" customWidth="1"/>
    <col min="6920" max="6920" width="20.42578125" style="77" customWidth="1"/>
    <col min="6921" max="6921" width="11.42578125" style="77" bestFit="1" customWidth="1"/>
    <col min="6922" max="6922" width="8.7109375" style="77"/>
    <col min="6923" max="6923" width="10" style="77" bestFit="1" customWidth="1"/>
    <col min="6924" max="7166" width="8.7109375" style="77"/>
    <col min="7167" max="7167" width="8.5703125" style="77" customWidth="1"/>
    <col min="7168" max="7168" width="46.42578125" style="77" customWidth="1"/>
    <col min="7169" max="7169" width="18.42578125" style="77" customWidth="1"/>
    <col min="7170" max="7170" width="16.42578125" style="77" customWidth="1"/>
    <col min="7171" max="7171" width="12.42578125" style="77" customWidth="1"/>
    <col min="7172" max="7172" width="9.5703125" style="77" customWidth="1"/>
    <col min="7173" max="7174" width="16.42578125" style="77" customWidth="1"/>
    <col min="7175" max="7175" width="15.42578125" style="77" customWidth="1"/>
    <col min="7176" max="7176" width="20.42578125" style="77" customWidth="1"/>
    <col min="7177" max="7177" width="11.42578125" style="77" bestFit="1" customWidth="1"/>
    <col min="7178" max="7178" width="8.7109375" style="77"/>
    <col min="7179" max="7179" width="10" style="77" bestFit="1" customWidth="1"/>
    <col min="7180" max="7422" width="8.7109375" style="77"/>
    <col min="7423" max="7423" width="8.5703125" style="77" customWidth="1"/>
    <col min="7424" max="7424" width="46.42578125" style="77" customWidth="1"/>
    <col min="7425" max="7425" width="18.42578125" style="77" customWidth="1"/>
    <col min="7426" max="7426" width="16.42578125" style="77" customWidth="1"/>
    <col min="7427" max="7427" width="12.42578125" style="77" customWidth="1"/>
    <col min="7428" max="7428" width="9.5703125" style="77" customWidth="1"/>
    <col min="7429" max="7430" width="16.42578125" style="77" customWidth="1"/>
    <col min="7431" max="7431" width="15.42578125" style="77" customWidth="1"/>
    <col min="7432" max="7432" width="20.42578125" style="77" customWidth="1"/>
    <col min="7433" max="7433" width="11.42578125" style="77" bestFit="1" customWidth="1"/>
    <col min="7434" max="7434" width="8.7109375" style="77"/>
    <col min="7435" max="7435" width="10" style="77" bestFit="1" customWidth="1"/>
    <col min="7436" max="7678" width="8.7109375" style="77"/>
    <col min="7679" max="7679" width="8.5703125" style="77" customWidth="1"/>
    <col min="7680" max="7680" width="46.42578125" style="77" customWidth="1"/>
    <col min="7681" max="7681" width="18.42578125" style="77" customWidth="1"/>
    <col min="7682" max="7682" width="16.42578125" style="77" customWidth="1"/>
    <col min="7683" max="7683" width="12.42578125" style="77" customWidth="1"/>
    <col min="7684" max="7684" width="9.5703125" style="77" customWidth="1"/>
    <col min="7685" max="7686" width="16.42578125" style="77" customWidth="1"/>
    <col min="7687" max="7687" width="15.42578125" style="77" customWidth="1"/>
    <col min="7688" max="7688" width="20.42578125" style="77" customWidth="1"/>
    <col min="7689" max="7689" width="11.42578125" style="77" bestFit="1" customWidth="1"/>
    <col min="7690" max="7690" width="8.7109375" style="77"/>
    <col min="7691" max="7691" width="10" style="77" bestFit="1" customWidth="1"/>
    <col min="7692" max="7934" width="8.7109375" style="77"/>
    <col min="7935" max="7935" width="8.5703125" style="77" customWidth="1"/>
    <col min="7936" max="7936" width="46.42578125" style="77" customWidth="1"/>
    <col min="7937" max="7937" width="18.42578125" style="77" customWidth="1"/>
    <col min="7938" max="7938" width="16.42578125" style="77" customWidth="1"/>
    <col min="7939" max="7939" width="12.42578125" style="77" customWidth="1"/>
    <col min="7940" max="7940" width="9.5703125" style="77" customWidth="1"/>
    <col min="7941" max="7942" width="16.42578125" style="77" customWidth="1"/>
    <col min="7943" max="7943" width="15.42578125" style="77" customWidth="1"/>
    <col min="7944" max="7944" width="20.42578125" style="77" customWidth="1"/>
    <col min="7945" max="7945" width="11.42578125" style="77" bestFit="1" customWidth="1"/>
    <col min="7946" max="7946" width="8.7109375" style="77"/>
    <col min="7947" max="7947" width="10" style="77" bestFit="1" customWidth="1"/>
    <col min="7948" max="8190" width="8.7109375" style="77"/>
    <col min="8191" max="8191" width="8.5703125" style="77" customWidth="1"/>
    <col min="8192" max="8192" width="46.42578125" style="77" customWidth="1"/>
    <col min="8193" max="8193" width="18.42578125" style="77" customWidth="1"/>
    <col min="8194" max="8194" width="16.42578125" style="77" customWidth="1"/>
    <col min="8195" max="8195" width="12.42578125" style="77" customWidth="1"/>
    <col min="8196" max="8196" width="9.5703125" style="77" customWidth="1"/>
    <col min="8197" max="8198" width="16.42578125" style="77" customWidth="1"/>
    <col min="8199" max="8199" width="15.42578125" style="77" customWidth="1"/>
    <col min="8200" max="8200" width="20.42578125" style="77" customWidth="1"/>
    <col min="8201" max="8201" width="11.42578125" style="77" bestFit="1" customWidth="1"/>
    <col min="8202" max="8202" width="8.7109375" style="77"/>
    <col min="8203" max="8203" width="10" style="77" bestFit="1" customWidth="1"/>
    <col min="8204" max="8446" width="8.7109375" style="77"/>
    <col min="8447" max="8447" width="8.5703125" style="77" customWidth="1"/>
    <col min="8448" max="8448" width="46.42578125" style="77" customWidth="1"/>
    <col min="8449" max="8449" width="18.42578125" style="77" customWidth="1"/>
    <col min="8450" max="8450" width="16.42578125" style="77" customWidth="1"/>
    <col min="8451" max="8451" width="12.42578125" style="77" customWidth="1"/>
    <col min="8452" max="8452" width="9.5703125" style="77" customWidth="1"/>
    <col min="8453" max="8454" width="16.42578125" style="77" customWidth="1"/>
    <col min="8455" max="8455" width="15.42578125" style="77" customWidth="1"/>
    <col min="8456" max="8456" width="20.42578125" style="77" customWidth="1"/>
    <col min="8457" max="8457" width="11.42578125" style="77" bestFit="1" customWidth="1"/>
    <col min="8458" max="8458" width="8.7109375" style="77"/>
    <col min="8459" max="8459" width="10" style="77" bestFit="1" customWidth="1"/>
    <col min="8460" max="8702" width="8.7109375" style="77"/>
    <col min="8703" max="8703" width="8.5703125" style="77" customWidth="1"/>
    <col min="8704" max="8704" width="46.42578125" style="77" customWidth="1"/>
    <col min="8705" max="8705" width="18.42578125" style="77" customWidth="1"/>
    <col min="8706" max="8706" width="16.42578125" style="77" customWidth="1"/>
    <col min="8707" max="8707" width="12.42578125" style="77" customWidth="1"/>
    <col min="8708" max="8708" width="9.5703125" style="77" customWidth="1"/>
    <col min="8709" max="8710" width="16.42578125" style="77" customWidth="1"/>
    <col min="8711" max="8711" width="15.42578125" style="77" customWidth="1"/>
    <col min="8712" max="8712" width="20.42578125" style="77" customWidth="1"/>
    <col min="8713" max="8713" width="11.42578125" style="77" bestFit="1" customWidth="1"/>
    <col min="8714" max="8714" width="8.7109375" style="77"/>
    <col min="8715" max="8715" width="10" style="77" bestFit="1" customWidth="1"/>
    <col min="8716" max="8958" width="8.7109375" style="77"/>
    <col min="8959" max="8959" width="8.5703125" style="77" customWidth="1"/>
    <col min="8960" max="8960" width="46.42578125" style="77" customWidth="1"/>
    <col min="8961" max="8961" width="18.42578125" style="77" customWidth="1"/>
    <col min="8962" max="8962" width="16.42578125" style="77" customWidth="1"/>
    <col min="8963" max="8963" width="12.42578125" style="77" customWidth="1"/>
    <col min="8964" max="8964" width="9.5703125" style="77" customWidth="1"/>
    <col min="8965" max="8966" width="16.42578125" style="77" customWidth="1"/>
    <col min="8967" max="8967" width="15.42578125" style="77" customWidth="1"/>
    <col min="8968" max="8968" width="20.42578125" style="77" customWidth="1"/>
    <col min="8969" max="8969" width="11.42578125" style="77" bestFit="1" customWidth="1"/>
    <col min="8970" max="8970" width="8.7109375" style="77"/>
    <col min="8971" max="8971" width="10" style="77" bestFit="1" customWidth="1"/>
    <col min="8972" max="9214" width="8.7109375" style="77"/>
    <col min="9215" max="9215" width="8.5703125" style="77" customWidth="1"/>
    <col min="9216" max="9216" width="46.42578125" style="77" customWidth="1"/>
    <col min="9217" max="9217" width="18.42578125" style="77" customWidth="1"/>
    <col min="9218" max="9218" width="16.42578125" style="77" customWidth="1"/>
    <col min="9219" max="9219" width="12.42578125" style="77" customWidth="1"/>
    <col min="9220" max="9220" width="9.5703125" style="77" customWidth="1"/>
    <col min="9221" max="9222" width="16.42578125" style="77" customWidth="1"/>
    <col min="9223" max="9223" width="15.42578125" style="77" customWidth="1"/>
    <col min="9224" max="9224" width="20.42578125" style="77" customWidth="1"/>
    <col min="9225" max="9225" width="11.42578125" style="77" bestFit="1" customWidth="1"/>
    <col min="9226" max="9226" width="8.7109375" style="77"/>
    <col min="9227" max="9227" width="10" style="77" bestFit="1" customWidth="1"/>
    <col min="9228" max="9470" width="8.7109375" style="77"/>
    <col min="9471" max="9471" width="8.5703125" style="77" customWidth="1"/>
    <col min="9472" max="9472" width="46.42578125" style="77" customWidth="1"/>
    <col min="9473" max="9473" width="18.42578125" style="77" customWidth="1"/>
    <col min="9474" max="9474" width="16.42578125" style="77" customWidth="1"/>
    <col min="9475" max="9475" width="12.42578125" style="77" customWidth="1"/>
    <col min="9476" max="9476" width="9.5703125" style="77" customWidth="1"/>
    <col min="9477" max="9478" width="16.42578125" style="77" customWidth="1"/>
    <col min="9479" max="9479" width="15.42578125" style="77" customWidth="1"/>
    <col min="9480" max="9480" width="20.42578125" style="77" customWidth="1"/>
    <col min="9481" max="9481" width="11.42578125" style="77" bestFit="1" customWidth="1"/>
    <col min="9482" max="9482" width="8.7109375" style="77"/>
    <col min="9483" max="9483" width="10" style="77" bestFit="1" customWidth="1"/>
    <col min="9484" max="9726" width="8.7109375" style="77"/>
    <col min="9727" max="9727" width="8.5703125" style="77" customWidth="1"/>
    <col min="9728" max="9728" width="46.42578125" style="77" customWidth="1"/>
    <col min="9729" max="9729" width="18.42578125" style="77" customWidth="1"/>
    <col min="9730" max="9730" width="16.42578125" style="77" customWidth="1"/>
    <col min="9731" max="9731" width="12.42578125" style="77" customWidth="1"/>
    <col min="9732" max="9732" width="9.5703125" style="77" customWidth="1"/>
    <col min="9733" max="9734" width="16.42578125" style="77" customWidth="1"/>
    <col min="9735" max="9735" width="15.42578125" style="77" customWidth="1"/>
    <col min="9736" max="9736" width="20.42578125" style="77" customWidth="1"/>
    <col min="9737" max="9737" width="11.42578125" style="77" bestFit="1" customWidth="1"/>
    <col min="9738" max="9738" width="8.7109375" style="77"/>
    <col min="9739" max="9739" width="10" style="77" bestFit="1" customWidth="1"/>
    <col min="9740" max="9982" width="8.7109375" style="77"/>
    <col min="9983" max="9983" width="8.5703125" style="77" customWidth="1"/>
    <col min="9984" max="9984" width="46.42578125" style="77" customWidth="1"/>
    <col min="9985" max="9985" width="18.42578125" style="77" customWidth="1"/>
    <col min="9986" max="9986" width="16.42578125" style="77" customWidth="1"/>
    <col min="9987" max="9987" width="12.42578125" style="77" customWidth="1"/>
    <col min="9988" max="9988" width="9.5703125" style="77" customWidth="1"/>
    <col min="9989" max="9990" width="16.42578125" style="77" customWidth="1"/>
    <col min="9991" max="9991" width="15.42578125" style="77" customWidth="1"/>
    <col min="9992" max="9992" width="20.42578125" style="77" customWidth="1"/>
    <col min="9993" max="9993" width="11.42578125" style="77" bestFit="1" customWidth="1"/>
    <col min="9994" max="9994" width="8.7109375" style="77"/>
    <col min="9995" max="9995" width="10" style="77" bestFit="1" customWidth="1"/>
    <col min="9996" max="10238" width="8.7109375" style="77"/>
    <col min="10239" max="10239" width="8.5703125" style="77" customWidth="1"/>
    <col min="10240" max="10240" width="46.42578125" style="77" customWidth="1"/>
    <col min="10241" max="10241" width="18.42578125" style="77" customWidth="1"/>
    <col min="10242" max="10242" width="16.42578125" style="77" customWidth="1"/>
    <col min="10243" max="10243" width="12.42578125" style="77" customWidth="1"/>
    <col min="10244" max="10244" width="9.5703125" style="77" customWidth="1"/>
    <col min="10245" max="10246" width="16.42578125" style="77" customWidth="1"/>
    <col min="10247" max="10247" width="15.42578125" style="77" customWidth="1"/>
    <col min="10248" max="10248" width="20.42578125" style="77" customWidth="1"/>
    <col min="10249" max="10249" width="11.42578125" style="77" bestFit="1" customWidth="1"/>
    <col min="10250" max="10250" width="8.7109375" style="77"/>
    <col min="10251" max="10251" width="10" style="77" bestFit="1" customWidth="1"/>
    <col min="10252" max="10494" width="8.7109375" style="77"/>
    <col min="10495" max="10495" width="8.5703125" style="77" customWidth="1"/>
    <col min="10496" max="10496" width="46.42578125" style="77" customWidth="1"/>
    <col min="10497" max="10497" width="18.42578125" style="77" customWidth="1"/>
    <col min="10498" max="10498" width="16.42578125" style="77" customWidth="1"/>
    <col min="10499" max="10499" width="12.42578125" style="77" customWidth="1"/>
    <col min="10500" max="10500" width="9.5703125" style="77" customWidth="1"/>
    <col min="10501" max="10502" width="16.42578125" style="77" customWidth="1"/>
    <col min="10503" max="10503" width="15.42578125" style="77" customWidth="1"/>
    <col min="10504" max="10504" width="20.42578125" style="77" customWidth="1"/>
    <col min="10505" max="10505" width="11.42578125" style="77" bestFit="1" customWidth="1"/>
    <col min="10506" max="10506" width="8.7109375" style="77"/>
    <col min="10507" max="10507" width="10" style="77" bestFit="1" customWidth="1"/>
    <col min="10508" max="10750" width="8.7109375" style="77"/>
    <col min="10751" max="10751" width="8.5703125" style="77" customWidth="1"/>
    <col min="10752" max="10752" width="46.42578125" style="77" customWidth="1"/>
    <col min="10753" max="10753" width="18.42578125" style="77" customWidth="1"/>
    <col min="10754" max="10754" width="16.42578125" style="77" customWidth="1"/>
    <col min="10755" max="10755" width="12.42578125" style="77" customWidth="1"/>
    <col min="10756" max="10756" width="9.5703125" style="77" customWidth="1"/>
    <col min="10757" max="10758" width="16.42578125" style="77" customWidth="1"/>
    <col min="10759" max="10759" width="15.42578125" style="77" customWidth="1"/>
    <col min="10760" max="10760" width="20.42578125" style="77" customWidth="1"/>
    <col min="10761" max="10761" width="11.42578125" style="77" bestFit="1" customWidth="1"/>
    <col min="10762" max="10762" width="8.7109375" style="77"/>
    <col min="10763" max="10763" width="10" style="77" bestFit="1" customWidth="1"/>
    <col min="10764" max="11006" width="8.7109375" style="77"/>
    <col min="11007" max="11007" width="8.5703125" style="77" customWidth="1"/>
    <col min="11008" max="11008" width="46.42578125" style="77" customWidth="1"/>
    <col min="11009" max="11009" width="18.42578125" style="77" customWidth="1"/>
    <col min="11010" max="11010" width="16.42578125" style="77" customWidth="1"/>
    <col min="11011" max="11011" width="12.42578125" style="77" customWidth="1"/>
    <col min="11012" max="11012" width="9.5703125" style="77" customWidth="1"/>
    <col min="11013" max="11014" width="16.42578125" style="77" customWidth="1"/>
    <col min="11015" max="11015" width="15.42578125" style="77" customWidth="1"/>
    <col min="11016" max="11016" width="20.42578125" style="77" customWidth="1"/>
    <col min="11017" max="11017" width="11.42578125" style="77" bestFit="1" customWidth="1"/>
    <col min="11018" max="11018" width="8.7109375" style="77"/>
    <col min="11019" max="11019" width="10" style="77" bestFit="1" customWidth="1"/>
    <col min="11020" max="11262" width="8.7109375" style="77"/>
    <col min="11263" max="11263" width="8.5703125" style="77" customWidth="1"/>
    <col min="11264" max="11264" width="46.42578125" style="77" customWidth="1"/>
    <col min="11265" max="11265" width="18.42578125" style="77" customWidth="1"/>
    <col min="11266" max="11266" width="16.42578125" style="77" customWidth="1"/>
    <col min="11267" max="11267" width="12.42578125" style="77" customWidth="1"/>
    <col min="11268" max="11268" width="9.5703125" style="77" customWidth="1"/>
    <col min="11269" max="11270" width="16.42578125" style="77" customWidth="1"/>
    <col min="11271" max="11271" width="15.42578125" style="77" customWidth="1"/>
    <col min="11272" max="11272" width="20.42578125" style="77" customWidth="1"/>
    <col min="11273" max="11273" width="11.42578125" style="77" bestFit="1" customWidth="1"/>
    <col min="11274" max="11274" width="8.7109375" style="77"/>
    <col min="11275" max="11275" width="10" style="77" bestFit="1" customWidth="1"/>
    <col min="11276" max="11518" width="8.7109375" style="77"/>
    <col min="11519" max="11519" width="8.5703125" style="77" customWidth="1"/>
    <col min="11520" max="11520" width="46.42578125" style="77" customWidth="1"/>
    <col min="11521" max="11521" width="18.42578125" style="77" customWidth="1"/>
    <col min="11522" max="11522" width="16.42578125" style="77" customWidth="1"/>
    <col min="11523" max="11523" width="12.42578125" style="77" customWidth="1"/>
    <col min="11524" max="11524" width="9.5703125" style="77" customWidth="1"/>
    <col min="11525" max="11526" width="16.42578125" style="77" customWidth="1"/>
    <col min="11527" max="11527" width="15.42578125" style="77" customWidth="1"/>
    <col min="11528" max="11528" width="20.42578125" style="77" customWidth="1"/>
    <col min="11529" max="11529" width="11.42578125" style="77" bestFit="1" customWidth="1"/>
    <col min="11530" max="11530" width="8.7109375" style="77"/>
    <col min="11531" max="11531" width="10" style="77" bestFit="1" customWidth="1"/>
    <col min="11532" max="11774" width="8.7109375" style="77"/>
    <col min="11775" max="11775" width="8.5703125" style="77" customWidth="1"/>
    <col min="11776" max="11776" width="46.42578125" style="77" customWidth="1"/>
    <col min="11777" max="11777" width="18.42578125" style="77" customWidth="1"/>
    <col min="11778" max="11778" width="16.42578125" style="77" customWidth="1"/>
    <col min="11779" max="11779" width="12.42578125" style="77" customWidth="1"/>
    <col min="11780" max="11780" width="9.5703125" style="77" customWidth="1"/>
    <col min="11781" max="11782" width="16.42578125" style="77" customWidth="1"/>
    <col min="11783" max="11783" width="15.42578125" style="77" customWidth="1"/>
    <col min="11784" max="11784" width="20.42578125" style="77" customWidth="1"/>
    <col min="11785" max="11785" width="11.42578125" style="77" bestFit="1" customWidth="1"/>
    <col min="11786" max="11786" width="8.7109375" style="77"/>
    <col min="11787" max="11787" width="10" style="77" bestFit="1" customWidth="1"/>
    <col min="11788" max="12030" width="8.7109375" style="77"/>
    <col min="12031" max="12031" width="8.5703125" style="77" customWidth="1"/>
    <col min="12032" max="12032" width="46.42578125" style="77" customWidth="1"/>
    <col min="12033" max="12033" width="18.42578125" style="77" customWidth="1"/>
    <col min="12034" max="12034" width="16.42578125" style="77" customWidth="1"/>
    <col min="12035" max="12035" width="12.42578125" style="77" customWidth="1"/>
    <col min="12036" max="12036" width="9.5703125" style="77" customWidth="1"/>
    <col min="12037" max="12038" width="16.42578125" style="77" customWidth="1"/>
    <col min="12039" max="12039" width="15.42578125" style="77" customWidth="1"/>
    <col min="12040" max="12040" width="20.42578125" style="77" customWidth="1"/>
    <col min="12041" max="12041" width="11.42578125" style="77" bestFit="1" customWidth="1"/>
    <col min="12042" max="12042" width="8.7109375" style="77"/>
    <col min="12043" max="12043" width="10" style="77" bestFit="1" customWidth="1"/>
    <col min="12044" max="12286" width="8.7109375" style="77"/>
    <col min="12287" max="12287" width="8.5703125" style="77" customWidth="1"/>
    <col min="12288" max="12288" width="46.42578125" style="77" customWidth="1"/>
    <col min="12289" max="12289" width="18.42578125" style="77" customWidth="1"/>
    <col min="12290" max="12290" width="16.42578125" style="77" customWidth="1"/>
    <col min="12291" max="12291" width="12.42578125" style="77" customWidth="1"/>
    <col min="12292" max="12292" width="9.5703125" style="77" customWidth="1"/>
    <col min="12293" max="12294" width="16.42578125" style="77" customWidth="1"/>
    <col min="12295" max="12295" width="15.42578125" style="77" customWidth="1"/>
    <col min="12296" max="12296" width="20.42578125" style="77" customWidth="1"/>
    <col min="12297" max="12297" width="11.42578125" style="77" bestFit="1" customWidth="1"/>
    <col min="12298" max="12298" width="8.7109375" style="77"/>
    <col min="12299" max="12299" width="10" style="77" bestFit="1" customWidth="1"/>
    <col min="12300" max="12542" width="8.7109375" style="77"/>
    <col min="12543" max="12543" width="8.5703125" style="77" customWidth="1"/>
    <col min="12544" max="12544" width="46.42578125" style="77" customWidth="1"/>
    <col min="12545" max="12545" width="18.42578125" style="77" customWidth="1"/>
    <col min="12546" max="12546" width="16.42578125" style="77" customWidth="1"/>
    <col min="12547" max="12547" width="12.42578125" style="77" customWidth="1"/>
    <col min="12548" max="12548" width="9.5703125" style="77" customWidth="1"/>
    <col min="12549" max="12550" width="16.42578125" style="77" customWidth="1"/>
    <col min="12551" max="12551" width="15.42578125" style="77" customWidth="1"/>
    <col min="12552" max="12552" width="20.42578125" style="77" customWidth="1"/>
    <col min="12553" max="12553" width="11.42578125" style="77" bestFit="1" customWidth="1"/>
    <col min="12554" max="12554" width="8.7109375" style="77"/>
    <col min="12555" max="12555" width="10" style="77" bestFit="1" customWidth="1"/>
    <col min="12556" max="12798" width="8.7109375" style="77"/>
    <col min="12799" max="12799" width="8.5703125" style="77" customWidth="1"/>
    <col min="12800" max="12800" width="46.42578125" style="77" customWidth="1"/>
    <col min="12801" max="12801" width="18.42578125" style="77" customWidth="1"/>
    <col min="12802" max="12802" width="16.42578125" style="77" customWidth="1"/>
    <col min="12803" max="12803" width="12.42578125" style="77" customWidth="1"/>
    <col min="12804" max="12804" width="9.5703125" style="77" customWidth="1"/>
    <col min="12805" max="12806" width="16.42578125" style="77" customWidth="1"/>
    <col min="12807" max="12807" width="15.42578125" style="77" customWidth="1"/>
    <col min="12808" max="12808" width="20.42578125" style="77" customWidth="1"/>
    <col min="12809" max="12809" width="11.42578125" style="77" bestFit="1" customWidth="1"/>
    <col min="12810" max="12810" width="8.7109375" style="77"/>
    <col min="12811" max="12811" width="10" style="77" bestFit="1" customWidth="1"/>
    <col min="12812" max="13054" width="8.7109375" style="77"/>
    <col min="13055" max="13055" width="8.5703125" style="77" customWidth="1"/>
    <col min="13056" max="13056" width="46.42578125" style="77" customWidth="1"/>
    <col min="13057" max="13057" width="18.42578125" style="77" customWidth="1"/>
    <col min="13058" max="13058" width="16.42578125" style="77" customWidth="1"/>
    <col min="13059" max="13059" width="12.42578125" style="77" customWidth="1"/>
    <col min="13060" max="13060" width="9.5703125" style="77" customWidth="1"/>
    <col min="13061" max="13062" width="16.42578125" style="77" customWidth="1"/>
    <col min="13063" max="13063" width="15.42578125" style="77" customWidth="1"/>
    <col min="13064" max="13064" width="20.42578125" style="77" customWidth="1"/>
    <col min="13065" max="13065" width="11.42578125" style="77" bestFit="1" customWidth="1"/>
    <col min="13066" max="13066" width="8.7109375" style="77"/>
    <col min="13067" max="13067" width="10" style="77" bestFit="1" customWidth="1"/>
    <col min="13068" max="13310" width="8.7109375" style="77"/>
    <col min="13311" max="13311" width="8.5703125" style="77" customWidth="1"/>
    <col min="13312" max="13312" width="46.42578125" style="77" customWidth="1"/>
    <col min="13313" max="13313" width="18.42578125" style="77" customWidth="1"/>
    <col min="13314" max="13314" width="16.42578125" style="77" customWidth="1"/>
    <col min="13315" max="13315" width="12.42578125" style="77" customWidth="1"/>
    <col min="13316" max="13316" width="9.5703125" style="77" customWidth="1"/>
    <col min="13317" max="13318" width="16.42578125" style="77" customWidth="1"/>
    <col min="13319" max="13319" width="15.42578125" style="77" customWidth="1"/>
    <col min="13320" max="13320" width="20.42578125" style="77" customWidth="1"/>
    <col min="13321" max="13321" width="11.42578125" style="77" bestFit="1" customWidth="1"/>
    <col min="13322" max="13322" width="8.7109375" style="77"/>
    <col min="13323" max="13323" width="10" style="77" bestFit="1" customWidth="1"/>
    <col min="13324" max="13566" width="8.7109375" style="77"/>
    <col min="13567" max="13567" width="8.5703125" style="77" customWidth="1"/>
    <col min="13568" max="13568" width="46.42578125" style="77" customWidth="1"/>
    <col min="13569" max="13569" width="18.42578125" style="77" customWidth="1"/>
    <col min="13570" max="13570" width="16.42578125" style="77" customWidth="1"/>
    <col min="13571" max="13571" width="12.42578125" style="77" customWidth="1"/>
    <col min="13572" max="13572" width="9.5703125" style="77" customWidth="1"/>
    <col min="13573" max="13574" width="16.42578125" style="77" customWidth="1"/>
    <col min="13575" max="13575" width="15.42578125" style="77" customWidth="1"/>
    <col min="13576" max="13576" width="20.42578125" style="77" customWidth="1"/>
    <col min="13577" max="13577" width="11.42578125" style="77" bestFit="1" customWidth="1"/>
    <col min="13578" max="13578" width="8.7109375" style="77"/>
    <col min="13579" max="13579" width="10" style="77" bestFit="1" customWidth="1"/>
    <col min="13580" max="13822" width="8.7109375" style="77"/>
    <col min="13823" max="13823" width="8.5703125" style="77" customWidth="1"/>
    <col min="13824" max="13824" width="46.42578125" style="77" customWidth="1"/>
    <col min="13825" max="13825" width="18.42578125" style="77" customWidth="1"/>
    <col min="13826" max="13826" width="16.42578125" style="77" customWidth="1"/>
    <col min="13827" max="13827" width="12.42578125" style="77" customWidth="1"/>
    <col min="13828" max="13828" width="9.5703125" style="77" customWidth="1"/>
    <col min="13829" max="13830" width="16.42578125" style="77" customWidth="1"/>
    <col min="13831" max="13831" width="15.42578125" style="77" customWidth="1"/>
    <col min="13832" max="13832" width="20.42578125" style="77" customWidth="1"/>
    <col min="13833" max="13833" width="11.42578125" style="77" bestFit="1" customWidth="1"/>
    <col min="13834" max="13834" width="8.7109375" style="77"/>
    <col min="13835" max="13835" width="10" style="77" bestFit="1" customWidth="1"/>
    <col min="13836" max="14078" width="8.7109375" style="77"/>
    <col min="14079" max="14079" width="8.5703125" style="77" customWidth="1"/>
    <col min="14080" max="14080" width="46.42578125" style="77" customWidth="1"/>
    <col min="14081" max="14081" width="18.42578125" style="77" customWidth="1"/>
    <col min="14082" max="14082" width="16.42578125" style="77" customWidth="1"/>
    <col min="14083" max="14083" width="12.42578125" style="77" customWidth="1"/>
    <col min="14084" max="14084" width="9.5703125" style="77" customWidth="1"/>
    <col min="14085" max="14086" width="16.42578125" style="77" customWidth="1"/>
    <col min="14087" max="14087" width="15.42578125" style="77" customWidth="1"/>
    <col min="14088" max="14088" width="20.42578125" style="77" customWidth="1"/>
    <col min="14089" max="14089" width="11.42578125" style="77" bestFit="1" customWidth="1"/>
    <col min="14090" max="14090" width="8.7109375" style="77"/>
    <col min="14091" max="14091" width="10" style="77" bestFit="1" customWidth="1"/>
    <col min="14092" max="14334" width="8.7109375" style="77"/>
    <col min="14335" max="14335" width="8.5703125" style="77" customWidth="1"/>
    <col min="14336" max="14336" width="46.42578125" style="77" customWidth="1"/>
    <col min="14337" max="14337" width="18.42578125" style="77" customWidth="1"/>
    <col min="14338" max="14338" width="16.42578125" style="77" customWidth="1"/>
    <col min="14339" max="14339" width="12.42578125" style="77" customWidth="1"/>
    <col min="14340" max="14340" width="9.5703125" style="77" customWidth="1"/>
    <col min="14341" max="14342" width="16.42578125" style="77" customWidth="1"/>
    <col min="14343" max="14343" width="15.42578125" style="77" customWidth="1"/>
    <col min="14344" max="14344" width="20.42578125" style="77" customWidth="1"/>
    <col min="14345" max="14345" width="11.42578125" style="77" bestFit="1" customWidth="1"/>
    <col min="14346" max="14346" width="8.7109375" style="77"/>
    <col min="14347" max="14347" width="10" style="77" bestFit="1" customWidth="1"/>
    <col min="14348" max="14590" width="8.7109375" style="77"/>
    <col min="14591" max="14591" width="8.5703125" style="77" customWidth="1"/>
    <col min="14592" max="14592" width="46.42578125" style="77" customWidth="1"/>
    <col min="14593" max="14593" width="18.42578125" style="77" customWidth="1"/>
    <col min="14594" max="14594" width="16.42578125" style="77" customWidth="1"/>
    <col min="14595" max="14595" width="12.42578125" style="77" customWidth="1"/>
    <col min="14596" max="14596" width="9.5703125" style="77" customWidth="1"/>
    <col min="14597" max="14598" width="16.42578125" style="77" customWidth="1"/>
    <col min="14599" max="14599" width="15.42578125" style="77" customWidth="1"/>
    <col min="14600" max="14600" width="20.42578125" style="77" customWidth="1"/>
    <col min="14601" max="14601" width="11.42578125" style="77" bestFit="1" customWidth="1"/>
    <col min="14602" max="14602" width="8.7109375" style="77"/>
    <col min="14603" max="14603" width="10" style="77" bestFit="1" customWidth="1"/>
    <col min="14604" max="14846" width="8.7109375" style="77"/>
    <col min="14847" max="14847" width="8.5703125" style="77" customWidth="1"/>
    <col min="14848" max="14848" width="46.42578125" style="77" customWidth="1"/>
    <col min="14849" max="14849" width="18.42578125" style="77" customWidth="1"/>
    <col min="14850" max="14850" width="16.42578125" style="77" customWidth="1"/>
    <col min="14851" max="14851" width="12.42578125" style="77" customWidth="1"/>
    <col min="14852" max="14852" width="9.5703125" style="77" customWidth="1"/>
    <col min="14853" max="14854" width="16.42578125" style="77" customWidth="1"/>
    <col min="14855" max="14855" width="15.42578125" style="77" customWidth="1"/>
    <col min="14856" max="14856" width="20.42578125" style="77" customWidth="1"/>
    <col min="14857" max="14857" width="11.42578125" style="77" bestFit="1" customWidth="1"/>
    <col min="14858" max="14858" width="8.7109375" style="77"/>
    <col min="14859" max="14859" width="10" style="77" bestFit="1" customWidth="1"/>
    <col min="14860" max="15102" width="8.7109375" style="77"/>
    <col min="15103" max="15103" width="8.5703125" style="77" customWidth="1"/>
    <col min="15104" max="15104" width="46.42578125" style="77" customWidth="1"/>
    <col min="15105" max="15105" width="18.42578125" style="77" customWidth="1"/>
    <col min="15106" max="15106" width="16.42578125" style="77" customWidth="1"/>
    <col min="15107" max="15107" width="12.42578125" style="77" customWidth="1"/>
    <col min="15108" max="15108" width="9.5703125" style="77" customWidth="1"/>
    <col min="15109" max="15110" width="16.42578125" style="77" customWidth="1"/>
    <col min="15111" max="15111" width="15.42578125" style="77" customWidth="1"/>
    <col min="15112" max="15112" width="20.42578125" style="77" customWidth="1"/>
    <col min="15113" max="15113" width="11.42578125" style="77" bestFit="1" customWidth="1"/>
    <col min="15114" max="15114" width="8.7109375" style="77"/>
    <col min="15115" max="15115" width="10" style="77" bestFit="1" customWidth="1"/>
    <col min="15116" max="15358" width="8.7109375" style="77"/>
    <col min="15359" max="15359" width="8.5703125" style="77" customWidth="1"/>
    <col min="15360" max="15360" width="46.42578125" style="77" customWidth="1"/>
    <col min="15361" max="15361" width="18.42578125" style="77" customWidth="1"/>
    <col min="15362" max="15362" width="16.42578125" style="77" customWidth="1"/>
    <col min="15363" max="15363" width="12.42578125" style="77" customWidth="1"/>
    <col min="15364" max="15364" width="9.5703125" style="77" customWidth="1"/>
    <col min="15365" max="15366" width="16.42578125" style="77" customWidth="1"/>
    <col min="15367" max="15367" width="15.42578125" style="77" customWidth="1"/>
    <col min="15368" max="15368" width="20.42578125" style="77" customWidth="1"/>
    <col min="15369" max="15369" width="11.42578125" style="77" bestFit="1" customWidth="1"/>
    <col min="15370" max="15370" width="8.7109375" style="77"/>
    <col min="15371" max="15371" width="10" style="77" bestFit="1" customWidth="1"/>
    <col min="15372" max="15614" width="8.7109375" style="77"/>
    <col min="15615" max="15615" width="8.5703125" style="77" customWidth="1"/>
    <col min="15616" max="15616" width="46.42578125" style="77" customWidth="1"/>
    <col min="15617" max="15617" width="18.42578125" style="77" customWidth="1"/>
    <col min="15618" max="15618" width="16.42578125" style="77" customWidth="1"/>
    <col min="15619" max="15619" width="12.42578125" style="77" customWidth="1"/>
    <col min="15620" max="15620" width="9.5703125" style="77" customWidth="1"/>
    <col min="15621" max="15622" width="16.42578125" style="77" customWidth="1"/>
    <col min="15623" max="15623" width="15.42578125" style="77" customWidth="1"/>
    <col min="15624" max="15624" width="20.42578125" style="77" customWidth="1"/>
    <col min="15625" max="15625" width="11.42578125" style="77" bestFit="1" customWidth="1"/>
    <col min="15626" max="15626" width="8.7109375" style="77"/>
    <col min="15627" max="15627" width="10" style="77" bestFit="1" customWidth="1"/>
    <col min="15628" max="15870" width="8.7109375" style="77"/>
    <col min="15871" max="15871" width="8.5703125" style="77" customWidth="1"/>
    <col min="15872" max="15872" width="46.42578125" style="77" customWidth="1"/>
    <col min="15873" max="15873" width="18.42578125" style="77" customWidth="1"/>
    <col min="15874" max="15874" width="16.42578125" style="77" customWidth="1"/>
    <col min="15875" max="15875" width="12.42578125" style="77" customWidth="1"/>
    <col min="15876" max="15876" width="9.5703125" style="77" customWidth="1"/>
    <col min="15877" max="15878" width="16.42578125" style="77" customWidth="1"/>
    <col min="15879" max="15879" width="15.42578125" style="77" customWidth="1"/>
    <col min="15880" max="15880" width="20.42578125" style="77" customWidth="1"/>
    <col min="15881" max="15881" width="11.42578125" style="77" bestFit="1" customWidth="1"/>
    <col min="15882" max="15882" width="8.7109375" style="77"/>
    <col min="15883" max="15883" width="10" style="77" bestFit="1" customWidth="1"/>
    <col min="15884" max="16126" width="8.7109375" style="77"/>
    <col min="16127" max="16127" width="8.5703125" style="77" customWidth="1"/>
    <col min="16128" max="16128" width="46.42578125" style="77" customWidth="1"/>
    <col min="16129" max="16129" width="18.42578125" style="77" customWidth="1"/>
    <col min="16130" max="16130" width="16.42578125" style="77" customWidth="1"/>
    <col min="16131" max="16131" width="12.42578125" style="77" customWidth="1"/>
    <col min="16132" max="16132" width="9.5703125" style="77" customWidth="1"/>
    <col min="16133" max="16134" width="16.42578125" style="77" customWidth="1"/>
    <col min="16135" max="16135" width="15.42578125" style="77" customWidth="1"/>
    <col min="16136" max="16136" width="20.42578125" style="77" customWidth="1"/>
    <col min="16137" max="16137" width="11.42578125" style="77" bestFit="1" customWidth="1"/>
    <col min="16138" max="16138" width="8.7109375" style="77"/>
    <col min="16139" max="16139" width="10" style="77" bestFit="1" customWidth="1"/>
    <col min="16140" max="16384" width="8.7109375" style="77"/>
  </cols>
  <sheetData>
    <row r="1" spans="1:11" ht="15" customHeight="1" x14ac:dyDescent="0.25">
      <c r="A1" s="525" t="s">
        <v>99</v>
      </c>
      <c r="B1" s="525"/>
      <c r="C1" s="525"/>
      <c r="D1" s="525"/>
      <c r="E1" s="525"/>
      <c r="F1" s="525"/>
      <c r="G1" s="525"/>
      <c r="H1" s="525"/>
    </row>
    <row r="2" spans="1:11" ht="15" customHeight="1" x14ac:dyDescent="0.25">
      <c r="A2" s="526" t="s">
        <v>95</v>
      </c>
      <c r="B2" s="526"/>
      <c r="C2" s="526"/>
      <c r="D2" s="526"/>
      <c r="E2" s="526"/>
      <c r="F2" s="526"/>
      <c r="G2" s="526"/>
      <c r="H2" s="526"/>
    </row>
    <row r="3" spans="1:11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1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1" x14ac:dyDescent="0.25">
      <c r="A5" s="78"/>
      <c r="D5" s="78"/>
      <c r="E5" s="81"/>
      <c r="F5" s="79"/>
      <c r="G5" s="98"/>
      <c r="H5" s="108"/>
    </row>
    <row r="6" spans="1:11" ht="62.1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4" t="s">
        <v>85</v>
      </c>
    </row>
    <row r="7" spans="1:11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6">
        <v>8</v>
      </c>
      <c r="I7" s="91" t="s">
        <v>98</v>
      </c>
    </row>
    <row r="8" spans="1:1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91"/>
    </row>
    <row r="9" spans="1:11" customFormat="1" ht="12.75" x14ac:dyDescent="0.2">
      <c r="A9" s="76"/>
      <c r="B9" s="141"/>
      <c r="C9" s="142"/>
      <c r="D9" s="142"/>
      <c r="E9" s="143"/>
      <c r="F9" s="144"/>
      <c r="G9" s="145"/>
      <c r="H9" s="145"/>
      <c r="I9" s="146"/>
      <c r="J9" s="140"/>
      <c r="K9" s="140"/>
    </row>
    <row r="10" spans="1:11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1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1" customFormat="1" ht="12.75" x14ac:dyDescent="0.2">
      <c r="A12" s="76"/>
      <c r="B12" s="141"/>
      <c r="C12" s="142"/>
      <c r="D12" s="142"/>
      <c r="E12" s="143"/>
      <c r="F12" s="144"/>
      <c r="G12" s="145"/>
      <c r="H12" s="145"/>
      <c r="I12" s="146"/>
      <c r="J12" s="140"/>
      <c r="K12" s="140"/>
    </row>
    <row r="13" spans="1:11" customFormat="1" ht="12.75" x14ac:dyDescent="0.2">
      <c r="A13" s="76"/>
      <c r="B13" s="141"/>
      <c r="C13" s="142"/>
      <c r="D13" s="142"/>
      <c r="E13" s="143"/>
      <c r="F13" s="144"/>
      <c r="G13" s="145"/>
      <c r="H13" s="145"/>
      <c r="I13" s="146"/>
      <c r="J13" s="140"/>
      <c r="K13" s="140"/>
    </row>
    <row r="14" spans="1:11" customFormat="1" ht="12.75" x14ac:dyDescent="0.2">
      <c r="A14" s="76"/>
      <c r="B14" s="141"/>
      <c r="C14" s="142"/>
      <c r="D14" s="142"/>
      <c r="E14" s="143"/>
      <c r="F14" s="144"/>
      <c r="G14" s="145"/>
      <c r="H14" s="145"/>
      <c r="I14" s="146"/>
      <c r="J14" s="140"/>
      <c r="K14" s="140"/>
    </row>
    <row r="15" spans="1:11" customFormat="1" ht="12.75" x14ac:dyDescent="0.2">
      <c r="A15" s="76"/>
      <c r="B15" s="141"/>
      <c r="C15" s="142"/>
      <c r="D15" s="142"/>
      <c r="E15" s="143"/>
      <c r="F15" s="144"/>
      <c r="G15" s="145"/>
      <c r="H15" s="145"/>
      <c r="I15" s="146"/>
      <c r="J15" s="140"/>
      <c r="K15" s="140"/>
    </row>
    <row r="16" spans="1:11" customFormat="1" ht="12.75" x14ac:dyDescent="0.2">
      <c r="A16" s="76"/>
      <c r="B16" s="141"/>
      <c r="C16" s="142"/>
      <c r="D16" s="142"/>
      <c r="E16" s="143"/>
      <c r="F16" s="144"/>
      <c r="G16" s="145"/>
      <c r="H16" s="145"/>
      <c r="I16" s="146"/>
      <c r="J16" s="140"/>
      <c r="K16" s="140"/>
    </row>
    <row r="17" spans="1:11" customFormat="1" ht="12.75" x14ac:dyDescent="0.2">
      <c r="A17" s="76"/>
      <c r="B17" s="141"/>
      <c r="C17" s="142"/>
      <c r="D17" s="142"/>
      <c r="E17" s="143"/>
      <c r="F17" s="144"/>
      <c r="G17" s="145"/>
      <c r="H17" s="145"/>
      <c r="I17" s="146"/>
      <c r="J17" s="140"/>
      <c r="K17" s="140"/>
    </row>
    <row r="18" spans="1:11" customFormat="1" ht="12.75" x14ac:dyDescent="0.2">
      <c r="A18" s="76"/>
      <c r="B18" s="141"/>
      <c r="C18" s="142"/>
      <c r="D18" s="142"/>
      <c r="E18" s="143"/>
      <c r="F18" s="144"/>
      <c r="G18" s="145"/>
      <c r="H18" s="145"/>
      <c r="I18" s="146"/>
      <c r="J18" s="140"/>
      <c r="K18" s="140"/>
    </row>
    <row r="19" spans="1:11" customFormat="1" ht="12.75" x14ac:dyDescent="0.2">
      <c r="A19" s="76"/>
      <c r="B19" s="141"/>
      <c r="C19" s="142"/>
      <c r="D19" s="142"/>
      <c r="E19" s="143"/>
      <c r="F19" s="144"/>
      <c r="G19" s="145"/>
      <c r="H19" s="145"/>
      <c r="I19" s="146"/>
      <c r="J19" s="140"/>
      <c r="K19" s="140"/>
    </row>
    <row r="20" spans="1:11" customFormat="1" ht="12.75" x14ac:dyDescent="0.2">
      <c r="A20" s="76"/>
      <c r="B20" s="141"/>
      <c r="C20" s="142"/>
      <c r="D20" s="142"/>
      <c r="E20" s="143"/>
      <c r="F20" s="144"/>
      <c r="G20" s="145"/>
      <c r="H20" s="145"/>
      <c r="I20" s="146"/>
      <c r="J20" s="140"/>
      <c r="K20" s="140"/>
    </row>
    <row r="21" spans="1:11" customFormat="1" ht="12.75" x14ac:dyDescent="0.2">
      <c r="A21" s="76"/>
      <c r="B21" s="141"/>
      <c r="C21" s="142"/>
      <c r="D21" s="142"/>
      <c r="E21" s="143"/>
      <c r="F21" s="144"/>
      <c r="G21" s="145"/>
      <c r="H21" s="145"/>
      <c r="I21" s="146"/>
      <c r="J21" s="140"/>
      <c r="K21" s="140"/>
    </row>
    <row r="22" spans="1:11" customFormat="1" ht="12.75" x14ac:dyDescent="0.2">
      <c r="A22" s="76"/>
      <c r="B22" s="141"/>
      <c r="C22" s="142"/>
      <c r="D22" s="142"/>
      <c r="E22" s="143"/>
      <c r="F22" s="144"/>
      <c r="G22" s="145"/>
      <c r="H22" s="145"/>
      <c r="I22" s="146"/>
      <c r="J22" s="140"/>
      <c r="K22" s="140"/>
    </row>
    <row r="23" spans="1:11" customFormat="1" ht="12.75" x14ac:dyDescent="0.2">
      <c r="A23" s="76"/>
      <c r="B23" s="141"/>
      <c r="C23" s="142"/>
      <c r="D23" s="142"/>
      <c r="E23" s="143"/>
      <c r="F23" s="144"/>
      <c r="G23" s="145"/>
      <c r="H23" s="145"/>
      <c r="I23" s="146"/>
      <c r="J23" s="140"/>
      <c r="K23" s="140"/>
    </row>
    <row r="24" spans="1:11" customFormat="1" ht="12.75" x14ac:dyDescent="0.2">
      <c r="A24" s="76"/>
      <c r="B24" s="141"/>
      <c r="C24" s="142"/>
      <c r="D24" s="142"/>
      <c r="E24" s="143"/>
      <c r="F24" s="144"/>
      <c r="G24" s="145"/>
      <c r="H24" s="145"/>
      <c r="I24" s="146"/>
      <c r="J24" s="140"/>
      <c r="K24" s="140"/>
    </row>
    <row r="25" spans="1:11" customFormat="1" ht="12.75" x14ac:dyDescent="0.2">
      <c r="A25" s="76"/>
      <c r="B25" s="141"/>
      <c r="C25" s="142"/>
      <c r="D25" s="142"/>
      <c r="E25" s="143"/>
      <c r="F25" s="144"/>
      <c r="G25" s="145"/>
      <c r="H25" s="145"/>
      <c r="I25" s="146"/>
      <c r="J25" s="140"/>
      <c r="K25" s="140"/>
    </row>
    <row r="26" spans="1:11" customFormat="1" ht="12.75" x14ac:dyDescent="0.2">
      <c r="A26" s="76"/>
      <c r="B26" s="141"/>
      <c r="C26" s="142"/>
      <c r="D26" s="142"/>
      <c r="E26" s="143"/>
      <c r="F26" s="144"/>
      <c r="G26" s="145"/>
      <c r="H26" s="145"/>
      <c r="I26" s="146"/>
      <c r="J26" s="140"/>
      <c r="K26" s="140"/>
    </row>
    <row r="27" spans="1:11" customFormat="1" ht="12.75" x14ac:dyDescent="0.2">
      <c r="A27" s="76"/>
      <c r="B27" s="141"/>
      <c r="C27" s="142"/>
      <c r="D27" s="142"/>
      <c r="E27" s="143"/>
      <c r="F27" s="144"/>
      <c r="G27" s="145"/>
      <c r="H27" s="145"/>
      <c r="I27" s="146"/>
      <c r="J27" s="140"/>
      <c r="K27" s="140"/>
    </row>
    <row r="28" spans="1:11" customFormat="1" ht="12.75" x14ac:dyDescent="0.2">
      <c r="A28" s="76"/>
      <c r="B28" s="141"/>
      <c r="C28" s="142"/>
      <c r="D28" s="142"/>
      <c r="E28" s="143"/>
      <c r="F28" s="144"/>
      <c r="G28" s="145"/>
      <c r="H28" s="145"/>
      <c r="I28" s="146"/>
      <c r="J28" s="140"/>
      <c r="K28" s="140"/>
    </row>
    <row r="29" spans="1:11" customFormat="1" ht="12.75" x14ac:dyDescent="0.2">
      <c r="A29" s="76"/>
      <c r="B29" s="141"/>
      <c r="C29" s="142"/>
      <c r="D29" s="142"/>
      <c r="E29" s="143"/>
      <c r="F29" s="144"/>
      <c r="G29" s="145"/>
      <c r="H29" s="145"/>
      <c r="I29" s="146"/>
      <c r="J29" s="140"/>
      <c r="K29" s="140"/>
    </row>
    <row r="30" spans="1:11" customFormat="1" ht="12.75" x14ac:dyDescent="0.2">
      <c r="A30" s="76"/>
      <c r="B30" s="141"/>
      <c r="C30" s="142"/>
      <c r="D30" s="142"/>
      <c r="E30" s="143"/>
      <c r="F30" s="144"/>
      <c r="G30" s="145"/>
      <c r="H30" s="145"/>
      <c r="I30" s="146"/>
      <c r="J30" s="140"/>
      <c r="K30" s="140"/>
    </row>
    <row r="31" spans="1:11" customFormat="1" ht="12.75" x14ac:dyDescent="0.2">
      <c r="A31" s="76"/>
      <c r="B31" s="141"/>
      <c r="C31" s="142"/>
      <c r="D31" s="142"/>
      <c r="E31" s="143"/>
      <c r="F31" s="144"/>
      <c r="G31" s="145"/>
      <c r="H31" s="145"/>
      <c r="I31" s="146"/>
      <c r="J31" s="140"/>
      <c r="K31" s="140"/>
    </row>
    <row r="32" spans="1:11" customFormat="1" ht="12.75" x14ac:dyDescent="0.2">
      <c r="A32" s="76"/>
      <c r="B32" s="141"/>
      <c r="C32" s="142"/>
      <c r="D32" s="142"/>
      <c r="E32" s="143"/>
      <c r="F32" s="144"/>
      <c r="G32" s="145"/>
      <c r="H32" s="145"/>
      <c r="I32" s="146"/>
      <c r="J32" s="140"/>
      <c r="K32" s="140"/>
    </row>
    <row r="33" spans="1:11" customFormat="1" ht="12.75" x14ac:dyDescent="0.2">
      <c r="A33" s="76"/>
      <c r="B33" s="141"/>
      <c r="C33" s="142"/>
      <c r="D33" s="142"/>
      <c r="E33" s="143"/>
      <c r="F33" s="144"/>
      <c r="G33" s="145"/>
      <c r="H33" s="145"/>
      <c r="I33" s="146"/>
      <c r="J33" s="140"/>
      <c r="K33" s="140"/>
    </row>
    <row r="34" spans="1:11" customFormat="1" ht="12.75" x14ac:dyDescent="0.2">
      <c r="A34" s="76"/>
      <c r="B34" s="141"/>
      <c r="C34" s="142"/>
      <c r="D34" s="142"/>
      <c r="E34" s="143"/>
      <c r="F34" s="144"/>
      <c r="G34" s="145"/>
      <c r="H34" s="145"/>
      <c r="I34" s="146"/>
      <c r="J34" s="140"/>
      <c r="K34" s="140"/>
    </row>
    <row r="35" spans="1:11" customFormat="1" ht="12.75" x14ac:dyDescent="0.2">
      <c r="A35" s="76"/>
      <c r="B35" s="141"/>
      <c r="C35" s="142"/>
      <c r="D35" s="142"/>
      <c r="E35" s="143"/>
      <c r="F35" s="144"/>
      <c r="G35" s="145"/>
      <c r="H35" s="145"/>
      <c r="I35" s="146"/>
      <c r="J35" s="140"/>
      <c r="K35" s="140"/>
    </row>
    <row r="36" spans="1:11" customFormat="1" ht="12.75" x14ac:dyDescent="0.2">
      <c r="A36" s="76"/>
      <c r="B36" s="141"/>
      <c r="C36" s="142"/>
      <c r="D36" s="142"/>
      <c r="E36" s="143"/>
      <c r="F36" s="144"/>
      <c r="G36" s="145"/>
      <c r="H36" s="145"/>
      <c r="I36" s="146"/>
      <c r="J36" s="140"/>
      <c r="K36" s="140"/>
    </row>
    <row r="37" spans="1:11" customFormat="1" ht="12.75" x14ac:dyDescent="0.2">
      <c r="A37" s="76"/>
      <c r="B37" s="141"/>
      <c r="C37" s="142"/>
      <c r="D37" s="142"/>
      <c r="E37" s="143"/>
      <c r="F37" s="144"/>
      <c r="G37" s="145"/>
      <c r="H37" s="145"/>
      <c r="I37" s="146"/>
      <c r="J37" s="140"/>
      <c r="K37" s="140"/>
    </row>
    <row r="38" spans="1:11" customFormat="1" ht="12.75" x14ac:dyDescent="0.2">
      <c r="A38" s="76"/>
      <c r="B38" s="141"/>
      <c r="C38" s="142"/>
      <c r="D38" s="142"/>
      <c r="E38" s="143"/>
      <c r="F38" s="144"/>
      <c r="G38" s="145"/>
      <c r="H38" s="145"/>
      <c r="I38" s="146"/>
      <c r="J38" s="140"/>
      <c r="K38" s="140"/>
    </row>
    <row r="39" spans="1:11" customFormat="1" ht="12.75" x14ac:dyDescent="0.2">
      <c r="A39" s="76"/>
      <c r="B39" s="141"/>
      <c r="C39" s="142"/>
      <c r="D39" s="142"/>
      <c r="E39" s="143"/>
      <c r="F39" s="144"/>
      <c r="G39" s="145"/>
      <c r="H39" s="145"/>
      <c r="I39" s="146"/>
      <c r="J39" s="140"/>
      <c r="K39" s="140"/>
    </row>
    <row r="40" spans="1:11" customFormat="1" ht="12.75" x14ac:dyDescent="0.2">
      <c r="A40" s="76"/>
      <c r="B40" s="141"/>
      <c r="C40" s="142"/>
      <c r="D40" s="142"/>
      <c r="E40" s="143"/>
      <c r="F40" s="144"/>
      <c r="G40" s="145"/>
      <c r="H40" s="145"/>
      <c r="I40" s="146"/>
      <c r="J40" s="140"/>
      <c r="K40" s="140"/>
    </row>
    <row r="41" spans="1:11" customFormat="1" ht="12.75" x14ac:dyDescent="0.2">
      <c r="A41" s="76"/>
      <c r="B41" s="141"/>
      <c r="C41" s="142"/>
      <c r="D41" s="142"/>
      <c r="E41" s="143"/>
      <c r="F41" s="144"/>
      <c r="G41" s="145"/>
      <c r="H41" s="145"/>
      <c r="I41" s="146"/>
      <c r="J41" s="140"/>
      <c r="K41" s="140"/>
    </row>
    <row r="42" spans="1:11" customFormat="1" ht="12.75" x14ac:dyDescent="0.2">
      <c r="A42" s="76"/>
      <c r="B42" s="141"/>
      <c r="C42" s="142"/>
      <c r="D42" s="142"/>
      <c r="E42" s="143"/>
      <c r="F42" s="144"/>
      <c r="G42" s="145"/>
      <c r="H42" s="145"/>
      <c r="I42" s="146"/>
      <c r="J42" s="140"/>
      <c r="K42" s="140"/>
    </row>
    <row r="43" spans="1:11" customFormat="1" ht="12.75" x14ac:dyDescent="0.2">
      <c r="A43" s="76"/>
      <c r="B43" s="141"/>
      <c r="C43" s="142"/>
      <c r="D43" s="142"/>
      <c r="E43" s="143"/>
      <c r="F43" s="144"/>
      <c r="G43" s="145"/>
      <c r="H43" s="145"/>
      <c r="I43" s="146"/>
      <c r="J43" s="140"/>
      <c r="K43" s="140"/>
    </row>
    <row r="44" spans="1:11" customFormat="1" ht="12.75" x14ac:dyDescent="0.2">
      <c r="A44" s="76"/>
      <c r="B44" s="141"/>
      <c r="C44" s="142"/>
      <c r="D44" s="142"/>
      <c r="E44" s="143"/>
      <c r="F44" s="144"/>
      <c r="G44" s="145"/>
      <c r="H44" s="145"/>
      <c r="I44" s="146"/>
      <c r="J44" s="140"/>
      <c r="K44" s="140"/>
    </row>
    <row r="45" spans="1:11" customFormat="1" ht="12.75" x14ac:dyDescent="0.2">
      <c r="A45" s="76"/>
      <c r="B45" s="141"/>
      <c r="C45" s="142"/>
      <c r="D45" s="142"/>
      <c r="E45" s="143"/>
      <c r="F45" s="144"/>
      <c r="G45" s="145"/>
      <c r="H45" s="145"/>
      <c r="I45" s="146"/>
      <c r="J45" s="140"/>
      <c r="K45" s="140"/>
    </row>
    <row r="46" spans="1:11" customFormat="1" ht="12.75" x14ac:dyDescent="0.2">
      <c r="A46" s="76"/>
      <c r="B46" s="141"/>
      <c r="C46" s="142"/>
      <c r="D46" s="142"/>
      <c r="E46" s="143"/>
      <c r="F46" s="144"/>
      <c r="G46" s="145"/>
      <c r="H46" s="145"/>
      <c r="I46" s="146"/>
      <c r="J46" s="140"/>
      <c r="K46" s="140"/>
    </row>
    <row r="47" spans="1:11" customFormat="1" ht="12.75" x14ac:dyDescent="0.2">
      <c r="A47" s="76"/>
      <c r="B47" s="141"/>
      <c r="C47" s="142"/>
      <c r="D47" s="142"/>
      <c r="E47" s="143"/>
      <c r="F47" s="144"/>
      <c r="G47" s="145"/>
      <c r="H47" s="145"/>
      <c r="I47" s="146"/>
      <c r="J47" s="140"/>
      <c r="K47" s="140"/>
    </row>
    <row r="48" spans="1:11" customFormat="1" ht="12.75" x14ac:dyDescent="0.2">
      <c r="A48" s="76"/>
      <c r="B48" s="141"/>
      <c r="C48" s="142"/>
      <c r="D48" s="142"/>
      <c r="E48" s="143"/>
      <c r="F48" s="144"/>
      <c r="G48" s="145"/>
      <c r="H48" s="145"/>
      <c r="I48" s="146"/>
      <c r="J48" s="140"/>
      <c r="K48" s="140"/>
    </row>
    <row r="49" spans="1:11" customFormat="1" ht="12.75" x14ac:dyDescent="0.2">
      <c r="A49" s="76"/>
      <c r="B49" s="141"/>
      <c r="C49" s="142"/>
      <c r="D49" s="142"/>
      <c r="E49" s="143"/>
      <c r="F49" s="144"/>
      <c r="G49" s="145"/>
      <c r="H49" s="145"/>
      <c r="I49" s="146"/>
      <c r="J49" s="140"/>
      <c r="K49" s="140"/>
    </row>
    <row r="50" spans="1:11" customFormat="1" ht="12.75" x14ac:dyDescent="0.2">
      <c r="A50" s="76"/>
      <c r="B50" s="141"/>
      <c r="C50" s="142"/>
      <c r="D50" s="142"/>
      <c r="E50" s="143"/>
      <c r="F50" s="144"/>
      <c r="G50" s="145"/>
      <c r="H50" s="145"/>
      <c r="I50" s="146"/>
      <c r="J50" s="140"/>
      <c r="K50" s="140"/>
    </row>
    <row r="51" spans="1:11" customFormat="1" ht="12.75" x14ac:dyDescent="0.2">
      <c r="A51" s="76"/>
      <c r="B51" s="141"/>
      <c r="C51" s="142"/>
      <c r="D51" s="142"/>
      <c r="E51" s="143"/>
      <c r="F51" s="144"/>
      <c r="G51" s="145"/>
      <c r="H51" s="145"/>
      <c r="I51" s="146"/>
      <c r="J51" s="140"/>
      <c r="K51" s="140"/>
    </row>
    <row r="52" spans="1:11" customFormat="1" ht="12.75" x14ac:dyDescent="0.2">
      <c r="A52" s="76"/>
      <c r="B52" s="141"/>
      <c r="C52" s="142"/>
      <c r="D52" s="142"/>
      <c r="E52" s="143"/>
      <c r="F52" s="144"/>
      <c r="G52" s="145"/>
      <c r="H52" s="145"/>
      <c r="I52" s="146"/>
      <c r="J52" s="140"/>
      <c r="K52" s="140"/>
    </row>
    <row r="53" spans="1:11" customFormat="1" ht="12.75" x14ac:dyDescent="0.2">
      <c r="A53" s="76"/>
      <c r="B53" s="141"/>
      <c r="C53" s="142"/>
      <c r="D53" s="142"/>
      <c r="E53" s="143"/>
      <c r="F53" s="144"/>
      <c r="G53" s="145"/>
      <c r="H53" s="145"/>
      <c r="I53" s="146"/>
      <c r="J53" s="140"/>
      <c r="K53" s="140"/>
    </row>
    <row r="54" spans="1:11" customFormat="1" ht="12.75" x14ac:dyDescent="0.2">
      <c r="A54" s="76"/>
      <c r="B54" s="141"/>
      <c r="C54" s="142"/>
      <c r="D54" s="142"/>
      <c r="E54" s="143"/>
      <c r="F54" s="144"/>
      <c r="G54" s="145"/>
      <c r="H54" s="145"/>
      <c r="I54" s="146"/>
      <c r="J54" s="140"/>
      <c r="K54" s="140"/>
    </row>
    <row r="55" spans="1:11" customFormat="1" ht="12.75" x14ac:dyDescent="0.2">
      <c r="A55" s="76"/>
      <c r="B55" s="141"/>
      <c r="C55" s="142"/>
      <c r="D55" s="142"/>
      <c r="E55" s="143"/>
      <c r="F55" s="144"/>
      <c r="G55" s="145"/>
      <c r="H55" s="145"/>
      <c r="I55" s="146"/>
      <c r="J55" s="140"/>
      <c r="K55" s="140"/>
    </row>
    <row r="56" spans="1:11" customFormat="1" ht="12.75" x14ac:dyDescent="0.2">
      <c r="A56" s="76"/>
      <c r="B56" s="141"/>
      <c r="C56" s="142"/>
      <c r="D56" s="142"/>
      <c r="E56" s="143"/>
      <c r="F56" s="144"/>
      <c r="G56" s="145"/>
      <c r="H56" s="145"/>
      <c r="I56" s="146"/>
      <c r="J56" s="140"/>
      <c r="K56" s="140"/>
    </row>
    <row r="57" spans="1:11" customFormat="1" ht="12.75" x14ac:dyDescent="0.2">
      <c r="A57" s="76"/>
      <c r="B57" s="141"/>
      <c r="C57" s="142"/>
      <c r="D57" s="142"/>
      <c r="E57" s="143"/>
      <c r="F57" s="144"/>
      <c r="G57" s="145"/>
      <c r="H57" s="145"/>
      <c r="I57" s="146"/>
      <c r="J57" s="140"/>
      <c r="K57" s="140"/>
    </row>
    <row r="58" spans="1:11" customFormat="1" ht="12.75" x14ac:dyDescent="0.2">
      <c r="A58" s="76"/>
      <c r="B58" s="141"/>
      <c r="C58" s="142"/>
      <c r="D58" s="142"/>
      <c r="E58" s="143"/>
      <c r="F58" s="144"/>
      <c r="G58" s="145"/>
      <c r="H58" s="145"/>
      <c r="I58" s="146"/>
      <c r="J58" s="140"/>
      <c r="K58" s="140"/>
    </row>
    <row r="59" spans="1:11" customFormat="1" ht="12.75" x14ac:dyDescent="0.2">
      <c r="A59" s="76"/>
      <c r="B59" s="141"/>
      <c r="C59" s="142"/>
      <c r="D59" s="142"/>
      <c r="E59" s="143"/>
      <c r="F59" s="144"/>
      <c r="G59" s="145"/>
      <c r="H59" s="145"/>
      <c r="I59" s="146"/>
      <c r="J59" s="140"/>
      <c r="K59" s="140"/>
    </row>
    <row r="60" spans="1:11" customFormat="1" ht="12.75" x14ac:dyDescent="0.2">
      <c r="A60" s="76"/>
      <c r="B60" s="141"/>
      <c r="C60" s="142"/>
      <c r="D60" s="142"/>
      <c r="E60" s="143"/>
      <c r="F60" s="144"/>
      <c r="G60" s="145"/>
      <c r="H60" s="145"/>
      <c r="I60" s="146"/>
      <c r="J60" s="140"/>
      <c r="K60" s="140"/>
    </row>
    <row r="61" spans="1:11" customFormat="1" ht="12.75" x14ac:dyDescent="0.2">
      <c r="A61" s="76"/>
      <c r="B61" s="141"/>
      <c r="C61" s="142"/>
      <c r="D61" s="142"/>
      <c r="E61" s="143"/>
      <c r="F61" s="144"/>
      <c r="G61" s="145"/>
      <c r="H61" s="145"/>
      <c r="I61" s="146"/>
      <c r="J61" s="140"/>
      <c r="K61" s="140"/>
    </row>
    <row r="62" spans="1:11" customFormat="1" ht="12.75" x14ac:dyDescent="0.2">
      <c r="A62" s="76"/>
      <c r="B62" s="141"/>
      <c r="C62" s="142"/>
      <c r="D62" s="142"/>
      <c r="E62" s="143"/>
      <c r="F62" s="144"/>
      <c r="G62" s="145"/>
      <c r="H62" s="145"/>
      <c r="I62" s="146"/>
      <c r="J62" s="140"/>
      <c r="K62" s="140"/>
    </row>
    <row r="63" spans="1:11" customFormat="1" ht="12.75" x14ac:dyDescent="0.2">
      <c r="A63" s="76"/>
      <c r="B63" s="141"/>
      <c r="C63" s="142"/>
      <c r="D63" s="142"/>
      <c r="E63" s="143"/>
      <c r="F63" s="144"/>
      <c r="G63" s="145"/>
      <c r="H63" s="145"/>
      <c r="I63" s="146"/>
      <c r="J63" s="140"/>
      <c r="K63" s="140"/>
    </row>
    <row r="64" spans="1:11" customFormat="1" ht="12.75" x14ac:dyDescent="0.2">
      <c r="A64" s="76"/>
      <c r="B64" s="141"/>
      <c r="C64" s="142"/>
      <c r="D64" s="142"/>
      <c r="E64" s="143"/>
      <c r="F64" s="144"/>
      <c r="G64" s="145"/>
      <c r="H64" s="145"/>
      <c r="I64" s="146"/>
      <c r="J64" s="140"/>
      <c r="K64" s="140"/>
    </row>
    <row r="65" spans="1:11" customFormat="1" ht="12.75" x14ac:dyDescent="0.2">
      <c r="A65" s="76"/>
      <c r="B65" s="141"/>
      <c r="C65" s="142"/>
      <c r="D65" s="142"/>
      <c r="E65" s="143"/>
      <c r="F65" s="144"/>
      <c r="G65" s="145"/>
      <c r="H65" s="145"/>
      <c r="I65" s="146"/>
      <c r="J65" s="140"/>
      <c r="K65" s="140"/>
    </row>
    <row r="66" spans="1:11" customFormat="1" ht="12.75" x14ac:dyDescent="0.2">
      <c r="A66" s="76"/>
      <c r="B66" s="141"/>
      <c r="C66" s="142"/>
      <c r="D66" s="142"/>
      <c r="E66" s="143"/>
      <c r="F66" s="144"/>
      <c r="G66" s="145"/>
      <c r="H66" s="145"/>
      <c r="I66" s="146"/>
      <c r="J66" s="140"/>
      <c r="K66" s="140"/>
    </row>
    <row r="67" spans="1:11" customFormat="1" ht="12.75" x14ac:dyDescent="0.2">
      <c r="A67" s="76"/>
      <c r="B67" s="141"/>
      <c r="C67" s="142"/>
      <c r="D67" s="142"/>
      <c r="E67" s="143"/>
      <c r="F67" s="144"/>
      <c r="G67" s="145"/>
      <c r="H67" s="145"/>
      <c r="I67" s="146"/>
      <c r="J67" s="140"/>
      <c r="K67" s="140"/>
    </row>
    <row r="68" spans="1:11" customFormat="1" ht="12.75" x14ac:dyDescent="0.2">
      <c r="A68" s="76"/>
      <c r="B68" s="141"/>
      <c r="C68" s="142"/>
      <c r="D68" s="142"/>
      <c r="E68" s="143"/>
      <c r="F68" s="144"/>
      <c r="G68" s="145"/>
      <c r="H68" s="145"/>
      <c r="I68" s="146"/>
      <c r="J68" s="140"/>
      <c r="K68" s="140"/>
    </row>
    <row r="69" spans="1:11" customFormat="1" ht="12.75" x14ac:dyDescent="0.2">
      <c r="A69" s="76"/>
      <c r="B69" s="141"/>
      <c r="C69" s="142"/>
      <c r="D69" s="142"/>
      <c r="E69" s="143"/>
      <c r="F69" s="144"/>
      <c r="G69" s="145"/>
      <c r="H69" s="145"/>
      <c r="I69" s="146"/>
      <c r="J69" s="140"/>
      <c r="K69" s="140"/>
    </row>
    <row r="70" spans="1:11" customFormat="1" ht="12.75" x14ac:dyDescent="0.2">
      <c r="A70" s="76"/>
      <c r="B70" s="141"/>
      <c r="C70" s="142"/>
      <c r="D70" s="142"/>
      <c r="E70" s="143"/>
      <c r="F70" s="144"/>
      <c r="G70" s="145"/>
      <c r="H70" s="145"/>
      <c r="I70" s="146"/>
      <c r="J70" s="140"/>
      <c r="K70" s="140"/>
    </row>
    <row r="71" spans="1:11" customFormat="1" ht="12.75" x14ac:dyDescent="0.2">
      <c r="A71" s="76"/>
      <c r="B71" s="141"/>
      <c r="C71" s="142"/>
      <c r="D71" s="142"/>
      <c r="E71" s="143"/>
      <c r="F71" s="144"/>
      <c r="G71" s="145"/>
      <c r="H71" s="145"/>
      <c r="I71" s="146"/>
      <c r="J71" s="140"/>
      <c r="K71" s="140"/>
    </row>
    <row r="72" spans="1:11" customFormat="1" ht="12.75" x14ac:dyDescent="0.2">
      <c r="A72" s="76"/>
      <c r="B72" s="141"/>
      <c r="C72" s="142"/>
      <c r="D72" s="142"/>
      <c r="E72" s="143"/>
      <c r="F72" s="144"/>
      <c r="G72" s="145"/>
      <c r="H72" s="145"/>
      <c r="I72" s="146"/>
      <c r="J72" s="140"/>
      <c r="K72" s="140"/>
    </row>
    <row r="73" spans="1:11" customFormat="1" ht="12.75" x14ac:dyDescent="0.2">
      <c r="A73" s="76"/>
      <c r="B73" s="141"/>
      <c r="C73" s="142"/>
      <c r="D73" s="142"/>
      <c r="E73" s="143"/>
      <c r="F73" s="144"/>
      <c r="G73" s="145"/>
      <c r="H73" s="145"/>
      <c r="I73" s="146"/>
      <c r="J73" s="140"/>
      <c r="K73" s="140"/>
    </row>
    <row r="74" spans="1:11" customFormat="1" ht="12.75" x14ac:dyDescent="0.2">
      <c r="A74" s="76"/>
      <c r="B74" s="141"/>
      <c r="C74" s="142"/>
      <c r="D74" s="142"/>
      <c r="E74" s="143"/>
      <c r="F74" s="144"/>
      <c r="G74" s="145"/>
      <c r="H74" s="145"/>
      <c r="I74" s="146"/>
      <c r="J74" s="140"/>
      <c r="K74" s="140"/>
    </row>
    <row r="75" spans="1:11" customFormat="1" ht="12.75" x14ac:dyDescent="0.2">
      <c r="A75" s="76"/>
      <c r="B75" s="141"/>
      <c r="C75" s="142"/>
      <c r="D75" s="142"/>
      <c r="E75" s="143"/>
      <c r="F75" s="144"/>
      <c r="G75" s="145"/>
      <c r="H75" s="145"/>
      <c r="I75" s="146"/>
      <c r="J75" s="140"/>
      <c r="K75" s="140"/>
    </row>
    <row r="76" spans="1:11" customFormat="1" ht="12.75" x14ac:dyDescent="0.2">
      <c r="A76" s="76"/>
      <c r="B76" s="141"/>
      <c r="C76" s="142"/>
      <c r="D76" s="142"/>
      <c r="E76" s="143"/>
      <c r="F76" s="144"/>
      <c r="G76" s="145"/>
      <c r="H76" s="145"/>
      <c r="I76" s="146"/>
      <c r="J76" s="140"/>
      <c r="K76" s="140"/>
    </row>
    <row r="77" spans="1:11" customFormat="1" ht="12.75" x14ac:dyDescent="0.2">
      <c r="A77" s="76"/>
      <c r="B77" s="141"/>
      <c r="C77" s="142"/>
      <c r="D77" s="142"/>
      <c r="E77" s="143"/>
      <c r="F77" s="144"/>
      <c r="G77" s="145"/>
      <c r="H77" s="145"/>
      <c r="I77" s="146"/>
      <c r="J77" s="140"/>
      <c r="K77" s="140"/>
    </row>
    <row r="78" spans="1:11" customFormat="1" ht="12.75" x14ac:dyDescent="0.2">
      <c r="A78" s="76"/>
      <c r="B78" s="141"/>
      <c r="C78" s="142"/>
      <c r="D78" s="142"/>
      <c r="E78" s="143"/>
      <c r="F78" s="144"/>
      <c r="G78" s="145"/>
      <c r="H78" s="145"/>
      <c r="I78" s="146"/>
      <c r="J78" s="140"/>
      <c r="K78" s="140"/>
    </row>
    <row r="79" spans="1:11" customFormat="1" ht="12.75" x14ac:dyDescent="0.2">
      <c r="A79" s="76"/>
      <c r="B79" s="141"/>
      <c r="C79" s="142"/>
      <c r="D79" s="142"/>
      <c r="E79" s="143"/>
      <c r="F79" s="144"/>
      <c r="G79" s="145"/>
      <c r="H79" s="145"/>
      <c r="I79" s="146"/>
      <c r="J79" s="140"/>
      <c r="K79" s="140"/>
    </row>
    <row r="80" spans="1:11" customFormat="1" ht="12.75" x14ac:dyDescent="0.2">
      <c r="A80" s="76"/>
      <c r="B80" s="141"/>
      <c r="C80" s="142"/>
      <c r="D80" s="142"/>
      <c r="E80" s="143"/>
      <c r="F80" s="144"/>
      <c r="G80" s="145"/>
      <c r="H80" s="145"/>
      <c r="I80" s="146"/>
      <c r="J80" s="140"/>
      <c r="K80" s="140"/>
    </row>
    <row r="81" spans="1:11" customFormat="1" ht="12.75" x14ac:dyDescent="0.2">
      <c r="A81" s="76"/>
      <c r="B81" s="141"/>
      <c r="C81" s="142"/>
      <c r="D81" s="142"/>
      <c r="E81" s="143"/>
      <c r="F81" s="144"/>
      <c r="G81" s="145"/>
      <c r="H81" s="145"/>
      <c r="I81" s="146"/>
      <c r="J81" s="140"/>
      <c r="K81" s="140"/>
    </row>
    <row r="82" spans="1:11" customFormat="1" ht="12.75" x14ac:dyDescent="0.2">
      <c r="A82" s="76"/>
      <c r="B82" s="141"/>
      <c r="C82" s="142"/>
      <c r="D82" s="142"/>
      <c r="E82" s="143"/>
      <c r="F82" s="144"/>
      <c r="G82" s="145"/>
      <c r="H82" s="145"/>
      <c r="I82" s="146"/>
      <c r="J82" s="140"/>
      <c r="K82" s="140"/>
    </row>
    <row r="83" spans="1:11" customFormat="1" ht="12.75" x14ac:dyDescent="0.2">
      <c r="A83" s="76"/>
      <c r="B83" s="141"/>
      <c r="C83" s="142"/>
      <c r="D83" s="142"/>
      <c r="E83" s="143"/>
      <c r="F83" s="144"/>
      <c r="G83" s="145"/>
      <c r="H83" s="145"/>
      <c r="I83" s="146"/>
      <c r="J83" s="140"/>
      <c r="K83" s="140"/>
    </row>
    <row r="84" spans="1:11" customFormat="1" ht="12.75" x14ac:dyDescent="0.2">
      <c r="A84" s="76"/>
      <c r="B84" s="141"/>
      <c r="C84" s="142"/>
      <c r="D84" s="142"/>
      <c r="E84" s="143"/>
      <c r="F84" s="144"/>
      <c r="G84" s="145"/>
      <c r="H84" s="145"/>
      <c r="I84" s="146"/>
      <c r="J84" s="140"/>
      <c r="K84" s="140"/>
    </row>
    <row r="85" spans="1:11" customFormat="1" ht="12.75" x14ac:dyDescent="0.2">
      <c r="A85" s="76"/>
      <c r="B85" s="141"/>
      <c r="C85" s="142"/>
      <c r="D85" s="142"/>
      <c r="E85" s="143"/>
      <c r="F85" s="144"/>
      <c r="G85" s="145"/>
      <c r="H85" s="145"/>
      <c r="I85" s="146"/>
      <c r="J85" s="140"/>
      <c r="K85" s="140"/>
    </row>
    <row r="86" spans="1:11" customFormat="1" ht="12.75" x14ac:dyDescent="0.2">
      <c r="A86" s="76"/>
      <c r="B86" s="141"/>
      <c r="C86" s="142"/>
      <c r="D86" s="142"/>
      <c r="E86" s="143"/>
      <c r="F86" s="144"/>
      <c r="G86" s="145"/>
      <c r="H86" s="145"/>
      <c r="I86" s="146"/>
      <c r="J86" s="140"/>
      <c r="K86" s="140"/>
    </row>
    <row r="87" spans="1:11" customFormat="1" ht="12.75" x14ac:dyDescent="0.2">
      <c r="A87" s="76"/>
      <c r="B87" s="141"/>
      <c r="C87" s="142"/>
      <c r="D87" s="142"/>
      <c r="E87" s="143"/>
      <c r="F87" s="144"/>
      <c r="G87" s="145"/>
      <c r="H87" s="145"/>
      <c r="I87" s="146"/>
      <c r="J87" s="140"/>
      <c r="K87" s="140"/>
    </row>
    <row r="88" spans="1:11" x14ac:dyDescent="0.25">
      <c r="A88" s="528" t="s">
        <v>86</v>
      </c>
      <c r="B88" s="528"/>
      <c r="C88" s="528"/>
      <c r="D88" s="528"/>
      <c r="E88" s="528"/>
      <c r="F88" s="528"/>
      <c r="G88" s="528"/>
      <c r="H88" s="117">
        <f>SUM(H9:H87)</f>
        <v>0</v>
      </c>
      <c r="I88" s="91" t="s">
        <v>98</v>
      </c>
      <c r="J88" s="80" t="e">
        <f>#REF!/1.012/1.03</f>
        <v>#REF!</v>
      </c>
      <c r="K88" s="80"/>
    </row>
    <row r="89" spans="1:11" x14ac:dyDescent="0.25">
      <c r="A89" s="528" t="s">
        <v>97</v>
      </c>
      <c r="B89" s="528"/>
      <c r="C89" s="528"/>
      <c r="D89" s="528"/>
      <c r="E89" s="528"/>
      <c r="F89" s="528"/>
      <c r="G89" s="528"/>
      <c r="H89" s="117">
        <f>H88*0.2</f>
        <v>0</v>
      </c>
      <c r="I89" s="80"/>
    </row>
    <row r="90" spans="1:11" x14ac:dyDescent="0.25">
      <c r="A90" s="528" t="s">
        <v>87</v>
      </c>
      <c r="B90" s="528"/>
      <c r="C90" s="528"/>
      <c r="D90" s="528"/>
      <c r="E90" s="528"/>
      <c r="F90" s="528"/>
      <c r="G90" s="528"/>
      <c r="H90" s="117">
        <f>H88+H89</f>
        <v>0</v>
      </c>
      <c r="I90" s="80"/>
      <c r="J90" s="105"/>
    </row>
    <row r="91" spans="1:11" ht="15" customHeight="1" x14ac:dyDescent="0.25">
      <c r="A91" s="81"/>
      <c r="D91" s="81"/>
      <c r="E91" s="81"/>
      <c r="F91" s="81"/>
      <c r="G91" s="98"/>
      <c r="H91" s="109"/>
      <c r="I91" s="80"/>
    </row>
    <row r="92" spans="1:11" s="83" customFormat="1" ht="15" customHeight="1" x14ac:dyDescent="0.25">
      <c r="A92" s="82"/>
      <c r="B92" s="92" t="s">
        <v>88</v>
      </c>
      <c r="C92" s="102"/>
      <c r="D92" s="82"/>
      <c r="E92" s="95"/>
      <c r="F92" s="82"/>
      <c r="G92" s="99"/>
      <c r="H92" s="110"/>
    </row>
    <row r="93" spans="1:11" s="83" customFormat="1" ht="29.85" customHeight="1" x14ac:dyDescent="0.25">
      <c r="A93" s="82"/>
      <c r="B93" s="92" t="e">
        <f>CONCATENATE("Цены действительны на ",#REF!," ",#REF!,"")</f>
        <v>#REF!</v>
      </c>
      <c r="C93" s="102"/>
      <c r="D93" s="82"/>
      <c r="E93" s="95"/>
      <c r="F93" s="82"/>
      <c r="G93" s="99"/>
      <c r="H93" s="110"/>
    </row>
    <row r="94" spans="1:11" s="83" customFormat="1" ht="15" customHeight="1" x14ac:dyDescent="0.25">
      <c r="A94" s="82"/>
      <c r="B94" s="92"/>
      <c r="C94" s="102"/>
      <c r="D94" s="82"/>
      <c r="E94" s="95"/>
      <c r="F94" s="82"/>
      <c r="G94" s="99"/>
      <c r="H94" s="110"/>
    </row>
    <row r="95" spans="1:11" s="83" customFormat="1" ht="33" customHeight="1" x14ac:dyDescent="0.25">
      <c r="A95" s="82"/>
      <c r="B95" s="92" t="e">
        <f>CONCATENATE(#REF!," ",#REF!)</f>
        <v>#REF!</v>
      </c>
      <c r="C95" s="102"/>
      <c r="D95" s="529" t="e">
        <f>#REF!</f>
        <v>#REF!</v>
      </c>
      <c r="E95" s="529"/>
      <c r="F95" s="529"/>
      <c r="G95" s="529"/>
      <c r="H95" s="529"/>
    </row>
    <row r="96" spans="1:11" s="83" customFormat="1" ht="15" customHeight="1" x14ac:dyDescent="0.25">
      <c r="A96" s="82"/>
      <c r="B96" s="92" t="e">
        <f>#REF!</f>
        <v>#REF!</v>
      </c>
      <c r="C96" s="102"/>
      <c r="D96" s="82" t="e">
        <f>#REF!</f>
        <v>#REF!</v>
      </c>
      <c r="E96" s="82"/>
      <c r="F96" s="82"/>
      <c r="G96" s="99"/>
      <c r="H96" s="110"/>
    </row>
    <row r="97" spans="1:9" s="83" customFormat="1" ht="15" customHeight="1" x14ac:dyDescent="0.25">
      <c r="A97" s="82"/>
      <c r="B97" s="93"/>
      <c r="C97" s="102"/>
      <c r="D97" s="84"/>
      <c r="E97" s="96"/>
      <c r="F97" s="84"/>
      <c r="G97" s="106"/>
      <c r="H97" s="110"/>
    </row>
    <row r="98" spans="1:9" s="83" customFormat="1" ht="15" customHeight="1" x14ac:dyDescent="0.25">
      <c r="A98" s="82"/>
      <c r="B98" s="94" t="s">
        <v>91</v>
      </c>
      <c r="C98" s="102" t="e">
        <f>CONCATENATE(#REF!," г.")</f>
        <v>#REF!</v>
      </c>
      <c r="D98" s="85" t="s">
        <v>91</v>
      </c>
      <c r="E98" s="97"/>
      <c r="F98" s="85"/>
      <c r="G98" s="107"/>
      <c r="H98" s="110" t="e">
        <f>CONCATENATE(#REF!," г.")</f>
        <v>#REF!</v>
      </c>
    </row>
    <row r="99" spans="1:9" ht="15" customHeight="1" x14ac:dyDescent="0.25">
      <c r="A99" s="81"/>
      <c r="D99" s="81"/>
      <c r="E99" s="81"/>
      <c r="F99" s="81"/>
      <c r="G99" s="98"/>
      <c r="H99" s="109"/>
      <c r="I99" s="80"/>
    </row>
    <row r="100" spans="1:9" ht="15" customHeight="1" x14ac:dyDescent="0.25">
      <c r="A100" s="81"/>
      <c r="D100" s="81"/>
      <c r="E100" s="81"/>
      <c r="F100" s="81"/>
      <c r="G100" s="98"/>
      <c r="H100" s="109"/>
    </row>
    <row r="101" spans="1:9" ht="15" customHeight="1" x14ac:dyDescent="0.25">
      <c r="A101" s="81"/>
      <c r="D101" s="81"/>
      <c r="E101" s="81"/>
      <c r="F101" s="81"/>
      <c r="G101" s="98"/>
      <c r="H101" s="109"/>
    </row>
    <row r="102" spans="1:9" x14ac:dyDescent="0.25">
      <c r="A102" s="81"/>
      <c r="D102" s="81"/>
      <c r="E102" s="81"/>
      <c r="F102" s="81"/>
      <c r="G102" s="98"/>
      <c r="H102" s="109"/>
    </row>
    <row r="103" spans="1:9" x14ac:dyDescent="0.25">
      <c r="A103" s="81"/>
      <c r="D103" s="81"/>
      <c r="E103" s="81"/>
      <c r="F103" s="81"/>
      <c r="G103" s="98"/>
      <c r="H103" s="109"/>
    </row>
    <row r="104" spans="1:9" x14ac:dyDescent="0.25">
      <c r="A104" s="81"/>
      <c r="D104" s="81"/>
      <c r="E104" s="81"/>
      <c r="F104" s="81"/>
      <c r="G104" s="98"/>
      <c r="H104" s="109"/>
    </row>
  </sheetData>
  <mergeCells count="9">
    <mergeCell ref="A89:G89"/>
    <mergeCell ref="A90:G90"/>
    <mergeCell ref="D95:H95"/>
    <mergeCell ref="A1:H1"/>
    <mergeCell ref="A2:H2"/>
    <mergeCell ref="A3:H3"/>
    <mergeCell ref="A4:H4"/>
    <mergeCell ref="A8:H8"/>
    <mergeCell ref="A88:G8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alignWithMargins="0"/>
  <rowBreaks count="1" manualBreakCount="1">
    <brk id="87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theme="2" tint="-0.249977111117893"/>
    <pageSetUpPr fitToPage="1"/>
  </sheetPr>
  <dimension ref="A1:L97"/>
  <sheetViews>
    <sheetView view="pageBreakPreview" topLeftCell="A57" zoomScaleNormal="100" zoomScaleSheetLayoutView="100" workbookViewId="0">
      <selection activeCell="A87" sqref="A9:XFD87"/>
    </sheetView>
  </sheetViews>
  <sheetFormatPr defaultRowHeight="15" x14ac:dyDescent="0.25"/>
  <cols>
    <col min="1" max="1" width="6.42578125" style="86" customWidth="1"/>
    <col min="2" max="2" width="50.5703125" style="77" customWidth="1"/>
    <col min="3" max="3" width="24.42578125" style="86" customWidth="1"/>
    <col min="4" max="4" width="16.5703125" style="77" customWidth="1"/>
    <col min="5" max="5" width="12.42578125" style="77" customWidth="1"/>
    <col min="6" max="6" width="9.5703125" style="86" customWidth="1"/>
    <col min="7" max="7" width="12" style="101" customWidth="1"/>
    <col min="8" max="8" width="14.42578125" style="101" customWidth="1"/>
    <col min="9" max="9" width="13.42578125" style="77" customWidth="1"/>
    <col min="10" max="11" width="11.42578125" style="77" bestFit="1" customWidth="1"/>
    <col min="12" max="255" width="9.42578125" style="77"/>
    <col min="256" max="256" width="6.5703125" style="77" customWidth="1"/>
    <col min="257" max="257" width="50.5703125" style="77" customWidth="1"/>
    <col min="258" max="258" width="18.5703125" style="77" customWidth="1"/>
    <col min="259" max="259" width="16.5703125" style="77" customWidth="1"/>
    <col min="260" max="260" width="9.5703125" style="77" customWidth="1"/>
    <col min="261" max="261" width="9" style="77" customWidth="1"/>
    <col min="262" max="262" width="12" style="77" customWidth="1"/>
    <col min="263" max="263" width="14.42578125" style="77" customWidth="1"/>
    <col min="264" max="264" width="11.42578125" style="77" bestFit="1" customWidth="1"/>
    <col min="265" max="265" width="13.42578125" style="77" bestFit="1" customWidth="1"/>
    <col min="266" max="511" width="9.42578125" style="77"/>
    <col min="512" max="512" width="6.5703125" style="77" customWidth="1"/>
    <col min="513" max="513" width="50.5703125" style="77" customWidth="1"/>
    <col min="514" max="514" width="18.5703125" style="77" customWidth="1"/>
    <col min="515" max="515" width="16.5703125" style="77" customWidth="1"/>
    <col min="516" max="516" width="9.5703125" style="77" customWidth="1"/>
    <col min="517" max="517" width="9" style="77" customWidth="1"/>
    <col min="518" max="518" width="12" style="77" customWidth="1"/>
    <col min="519" max="519" width="14.42578125" style="77" customWidth="1"/>
    <col min="520" max="520" width="11.42578125" style="77" bestFit="1" customWidth="1"/>
    <col min="521" max="521" width="13.42578125" style="77" bestFit="1" customWidth="1"/>
    <col min="522" max="767" width="9.42578125" style="77"/>
    <col min="768" max="768" width="6.5703125" style="77" customWidth="1"/>
    <col min="769" max="769" width="50.5703125" style="77" customWidth="1"/>
    <col min="770" max="770" width="18.5703125" style="77" customWidth="1"/>
    <col min="771" max="771" width="16.5703125" style="77" customWidth="1"/>
    <col min="772" max="772" width="9.5703125" style="77" customWidth="1"/>
    <col min="773" max="773" width="9" style="77" customWidth="1"/>
    <col min="774" max="774" width="12" style="77" customWidth="1"/>
    <col min="775" max="775" width="14.42578125" style="77" customWidth="1"/>
    <col min="776" max="776" width="11.42578125" style="77" bestFit="1" customWidth="1"/>
    <col min="777" max="777" width="13.42578125" style="77" bestFit="1" customWidth="1"/>
    <col min="778" max="1023" width="9.42578125" style="77"/>
    <col min="1024" max="1024" width="6.5703125" style="77" customWidth="1"/>
    <col min="1025" max="1025" width="50.5703125" style="77" customWidth="1"/>
    <col min="1026" max="1026" width="18.5703125" style="77" customWidth="1"/>
    <col min="1027" max="1027" width="16.5703125" style="77" customWidth="1"/>
    <col min="1028" max="1028" width="9.5703125" style="77" customWidth="1"/>
    <col min="1029" max="1029" width="9" style="77" customWidth="1"/>
    <col min="1030" max="1030" width="12" style="77" customWidth="1"/>
    <col min="1031" max="1031" width="14.42578125" style="77" customWidth="1"/>
    <col min="1032" max="1032" width="11.42578125" style="77" bestFit="1" customWidth="1"/>
    <col min="1033" max="1033" width="13.42578125" style="77" bestFit="1" customWidth="1"/>
    <col min="1034" max="1279" width="9.42578125" style="77"/>
    <col min="1280" max="1280" width="6.5703125" style="77" customWidth="1"/>
    <col min="1281" max="1281" width="50.5703125" style="77" customWidth="1"/>
    <col min="1282" max="1282" width="18.5703125" style="77" customWidth="1"/>
    <col min="1283" max="1283" width="16.5703125" style="77" customWidth="1"/>
    <col min="1284" max="1284" width="9.5703125" style="77" customWidth="1"/>
    <col min="1285" max="1285" width="9" style="77" customWidth="1"/>
    <col min="1286" max="1286" width="12" style="77" customWidth="1"/>
    <col min="1287" max="1287" width="14.42578125" style="77" customWidth="1"/>
    <col min="1288" max="1288" width="11.42578125" style="77" bestFit="1" customWidth="1"/>
    <col min="1289" max="1289" width="13.42578125" style="77" bestFit="1" customWidth="1"/>
    <col min="1290" max="1535" width="9.42578125" style="77"/>
    <col min="1536" max="1536" width="6.5703125" style="77" customWidth="1"/>
    <col min="1537" max="1537" width="50.5703125" style="77" customWidth="1"/>
    <col min="1538" max="1538" width="18.5703125" style="77" customWidth="1"/>
    <col min="1539" max="1539" width="16.5703125" style="77" customWidth="1"/>
    <col min="1540" max="1540" width="9.5703125" style="77" customWidth="1"/>
    <col min="1541" max="1541" width="9" style="77" customWidth="1"/>
    <col min="1542" max="1542" width="12" style="77" customWidth="1"/>
    <col min="1543" max="1543" width="14.42578125" style="77" customWidth="1"/>
    <col min="1544" max="1544" width="11.42578125" style="77" bestFit="1" customWidth="1"/>
    <col min="1545" max="1545" width="13.42578125" style="77" bestFit="1" customWidth="1"/>
    <col min="1546" max="1791" width="9.42578125" style="77"/>
    <col min="1792" max="1792" width="6.5703125" style="77" customWidth="1"/>
    <col min="1793" max="1793" width="50.5703125" style="77" customWidth="1"/>
    <col min="1794" max="1794" width="18.5703125" style="77" customWidth="1"/>
    <col min="1795" max="1795" width="16.5703125" style="77" customWidth="1"/>
    <col min="1796" max="1796" width="9.5703125" style="77" customWidth="1"/>
    <col min="1797" max="1797" width="9" style="77" customWidth="1"/>
    <col min="1798" max="1798" width="12" style="77" customWidth="1"/>
    <col min="1799" max="1799" width="14.42578125" style="77" customWidth="1"/>
    <col min="1800" max="1800" width="11.42578125" style="77" bestFit="1" customWidth="1"/>
    <col min="1801" max="1801" width="13.42578125" style="77" bestFit="1" customWidth="1"/>
    <col min="1802" max="2047" width="9.42578125" style="77"/>
    <col min="2048" max="2048" width="6.5703125" style="77" customWidth="1"/>
    <col min="2049" max="2049" width="50.5703125" style="77" customWidth="1"/>
    <col min="2050" max="2050" width="18.5703125" style="77" customWidth="1"/>
    <col min="2051" max="2051" width="16.5703125" style="77" customWidth="1"/>
    <col min="2052" max="2052" width="9.5703125" style="77" customWidth="1"/>
    <col min="2053" max="2053" width="9" style="77" customWidth="1"/>
    <col min="2054" max="2054" width="12" style="77" customWidth="1"/>
    <col min="2055" max="2055" width="14.42578125" style="77" customWidth="1"/>
    <col min="2056" max="2056" width="11.42578125" style="77" bestFit="1" customWidth="1"/>
    <col min="2057" max="2057" width="13.42578125" style="77" bestFit="1" customWidth="1"/>
    <col min="2058" max="2303" width="9.42578125" style="77"/>
    <col min="2304" max="2304" width="6.5703125" style="77" customWidth="1"/>
    <col min="2305" max="2305" width="50.5703125" style="77" customWidth="1"/>
    <col min="2306" max="2306" width="18.5703125" style="77" customWidth="1"/>
    <col min="2307" max="2307" width="16.5703125" style="77" customWidth="1"/>
    <col min="2308" max="2308" width="9.5703125" style="77" customWidth="1"/>
    <col min="2309" max="2309" width="9" style="77" customWidth="1"/>
    <col min="2310" max="2310" width="12" style="77" customWidth="1"/>
    <col min="2311" max="2311" width="14.42578125" style="77" customWidth="1"/>
    <col min="2312" max="2312" width="11.42578125" style="77" bestFit="1" customWidth="1"/>
    <col min="2313" max="2313" width="13.42578125" style="77" bestFit="1" customWidth="1"/>
    <col min="2314" max="2559" width="9.42578125" style="77"/>
    <col min="2560" max="2560" width="6.5703125" style="77" customWidth="1"/>
    <col min="2561" max="2561" width="50.5703125" style="77" customWidth="1"/>
    <col min="2562" max="2562" width="18.5703125" style="77" customWidth="1"/>
    <col min="2563" max="2563" width="16.5703125" style="77" customWidth="1"/>
    <col min="2564" max="2564" width="9.5703125" style="77" customWidth="1"/>
    <col min="2565" max="2565" width="9" style="77" customWidth="1"/>
    <col min="2566" max="2566" width="12" style="77" customWidth="1"/>
    <col min="2567" max="2567" width="14.42578125" style="77" customWidth="1"/>
    <col min="2568" max="2568" width="11.42578125" style="77" bestFit="1" customWidth="1"/>
    <col min="2569" max="2569" width="13.42578125" style="77" bestFit="1" customWidth="1"/>
    <col min="2570" max="2815" width="9.42578125" style="77"/>
    <col min="2816" max="2816" width="6.5703125" style="77" customWidth="1"/>
    <col min="2817" max="2817" width="50.5703125" style="77" customWidth="1"/>
    <col min="2818" max="2818" width="18.5703125" style="77" customWidth="1"/>
    <col min="2819" max="2819" width="16.5703125" style="77" customWidth="1"/>
    <col min="2820" max="2820" width="9.5703125" style="77" customWidth="1"/>
    <col min="2821" max="2821" width="9" style="77" customWidth="1"/>
    <col min="2822" max="2822" width="12" style="77" customWidth="1"/>
    <col min="2823" max="2823" width="14.42578125" style="77" customWidth="1"/>
    <col min="2824" max="2824" width="11.42578125" style="77" bestFit="1" customWidth="1"/>
    <col min="2825" max="2825" width="13.42578125" style="77" bestFit="1" customWidth="1"/>
    <col min="2826" max="3071" width="9.42578125" style="77"/>
    <col min="3072" max="3072" width="6.5703125" style="77" customWidth="1"/>
    <col min="3073" max="3073" width="50.5703125" style="77" customWidth="1"/>
    <col min="3074" max="3074" width="18.5703125" style="77" customWidth="1"/>
    <col min="3075" max="3075" width="16.5703125" style="77" customWidth="1"/>
    <col min="3076" max="3076" width="9.5703125" style="77" customWidth="1"/>
    <col min="3077" max="3077" width="9" style="77" customWidth="1"/>
    <col min="3078" max="3078" width="12" style="77" customWidth="1"/>
    <col min="3079" max="3079" width="14.42578125" style="77" customWidth="1"/>
    <col min="3080" max="3080" width="11.42578125" style="77" bestFit="1" customWidth="1"/>
    <col min="3081" max="3081" width="13.42578125" style="77" bestFit="1" customWidth="1"/>
    <col min="3082" max="3327" width="9.42578125" style="77"/>
    <col min="3328" max="3328" width="6.5703125" style="77" customWidth="1"/>
    <col min="3329" max="3329" width="50.5703125" style="77" customWidth="1"/>
    <col min="3330" max="3330" width="18.5703125" style="77" customWidth="1"/>
    <col min="3331" max="3331" width="16.5703125" style="77" customWidth="1"/>
    <col min="3332" max="3332" width="9.5703125" style="77" customWidth="1"/>
    <col min="3333" max="3333" width="9" style="77" customWidth="1"/>
    <col min="3334" max="3334" width="12" style="77" customWidth="1"/>
    <col min="3335" max="3335" width="14.42578125" style="77" customWidth="1"/>
    <col min="3336" max="3336" width="11.42578125" style="77" bestFit="1" customWidth="1"/>
    <col min="3337" max="3337" width="13.42578125" style="77" bestFit="1" customWidth="1"/>
    <col min="3338" max="3583" width="9.42578125" style="77"/>
    <col min="3584" max="3584" width="6.5703125" style="77" customWidth="1"/>
    <col min="3585" max="3585" width="50.5703125" style="77" customWidth="1"/>
    <col min="3586" max="3586" width="18.5703125" style="77" customWidth="1"/>
    <col min="3587" max="3587" width="16.5703125" style="77" customWidth="1"/>
    <col min="3588" max="3588" width="9.5703125" style="77" customWidth="1"/>
    <col min="3589" max="3589" width="9" style="77" customWidth="1"/>
    <col min="3590" max="3590" width="12" style="77" customWidth="1"/>
    <col min="3591" max="3591" width="14.42578125" style="77" customWidth="1"/>
    <col min="3592" max="3592" width="11.42578125" style="77" bestFit="1" customWidth="1"/>
    <col min="3593" max="3593" width="13.42578125" style="77" bestFit="1" customWidth="1"/>
    <col min="3594" max="3839" width="9.42578125" style="77"/>
    <col min="3840" max="3840" width="6.5703125" style="77" customWidth="1"/>
    <col min="3841" max="3841" width="50.5703125" style="77" customWidth="1"/>
    <col min="3842" max="3842" width="18.5703125" style="77" customWidth="1"/>
    <col min="3843" max="3843" width="16.5703125" style="77" customWidth="1"/>
    <col min="3844" max="3844" width="9.5703125" style="77" customWidth="1"/>
    <col min="3845" max="3845" width="9" style="77" customWidth="1"/>
    <col min="3846" max="3846" width="12" style="77" customWidth="1"/>
    <col min="3847" max="3847" width="14.42578125" style="77" customWidth="1"/>
    <col min="3848" max="3848" width="11.42578125" style="77" bestFit="1" customWidth="1"/>
    <col min="3849" max="3849" width="13.42578125" style="77" bestFit="1" customWidth="1"/>
    <col min="3850" max="4095" width="9.42578125" style="77"/>
    <col min="4096" max="4096" width="6.5703125" style="77" customWidth="1"/>
    <col min="4097" max="4097" width="50.5703125" style="77" customWidth="1"/>
    <col min="4098" max="4098" width="18.5703125" style="77" customWidth="1"/>
    <col min="4099" max="4099" width="16.5703125" style="77" customWidth="1"/>
    <col min="4100" max="4100" width="9.5703125" style="77" customWidth="1"/>
    <col min="4101" max="4101" width="9" style="77" customWidth="1"/>
    <col min="4102" max="4102" width="12" style="77" customWidth="1"/>
    <col min="4103" max="4103" width="14.42578125" style="77" customWidth="1"/>
    <col min="4104" max="4104" width="11.42578125" style="77" bestFit="1" customWidth="1"/>
    <col min="4105" max="4105" width="13.42578125" style="77" bestFit="1" customWidth="1"/>
    <col min="4106" max="4351" width="9.42578125" style="77"/>
    <col min="4352" max="4352" width="6.5703125" style="77" customWidth="1"/>
    <col min="4353" max="4353" width="50.5703125" style="77" customWidth="1"/>
    <col min="4354" max="4354" width="18.5703125" style="77" customWidth="1"/>
    <col min="4355" max="4355" width="16.5703125" style="77" customWidth="1"/>
    <col min="4356" max="4356" width="9.5703125" style="77" customWidth="1"/>
    <col min="4357" max="4357" width="9" style="77" customWidth="1"/>
    <col min="4358" max="4358" width="12" style="77" customWidth="1"/>
    <col min="4359" max="4359" width="14.42578125" style="77" customWidth="1"/>
    <col min="4360" max="4360" width="11.42578125" style="77" bestFit="1" customWidth="1"/>
    <col min="4361" max="4361" width="13.42578125" style="77" bestFit="1" customWidth="1"/>
    <col min="4362" max="4607" width="9.42578125" style="77"/>
    <col min="4608" max="4608" width="6.5703125" style="77" customWidth="1"/>
    <col min="4609" max="4609" width="50.5703125" style="77" customWidth="1"/>
    <col min="4610" max="4610" width="18.5703125" style="77" customWidth="1"/>
    <col min="4611" max="4611" width="16.5703125" style="77" customWidth="1"/>
    <col min="4612" max="4612" width="9.5703125" style="77" customWidth="1"/>
    <col min="4613" max="4613" width="9" style="77" customWidth="1"/>
    <col min="4614" max="4614" width="12" style="77" customWidth="1"/>
    <col min="4615" max="4615" width="14.42578125" style="77" customWidth="1"/>
    <col min="4616" max="4616" width="11.42578125" style="77" bestFit="1" customWidth="1"/>
    <col min="4617" max="4617" width="13.42578125" style="77" bestFit="1" customWidth="1"/>
    <col min="4618" max="4863" width="9.42578125" style="77"/>
    <col min="4864" max="4864" width="6.5703125" style="77" customWidth="1"/>
    <col min="4865" max="4865" width="50.5703125" style="77" customWidth="1"/>
    <col min="4866" max="4866" width="18.5703125" style="77" customWidth="1"/>
    <col min="4867" max="4867" width="16.5703125" style="77" customWidth="1"/>
    <col min="4868" max="4868" width="9.5703125" style="77" customWidth="1"/>
    <col min="4869" max="4869" width="9" style="77" customWidth="1"/>
    <col min="4870" max="4870" width="12" style="77" customWidth="1"/>
    <col min="4871" max="4871" width="14.42578125" style="77" customWidth="1"/>
    <col min="4872" max="4872" width="11.42578125" style="77" bestFit="1" customWidth="1"/>
    <col min="4873" max="4873" width="13.42578125" style="77" bestFit="1" customWidth="1"/>
    <col min="4874" max="5119" width="9.42578125" style="77"/>
    <col min="5120" max="5120" width="6.5703125" style="77" customWidth="1"/>
    <col min="5121" max="5121" width="50.5703125" style="77" customWidth="1"/>
    <col min="5122" max="5122" width="18.5703125" style="77" customWidth="1"/>
    <col min="5123" max="5123" width="16.5703125" style="77" customWidth="1"/>
    <col min="5124" max="5124" width="9.5703125" style="77" customWidth="1"/>
    <col min="5125" max="5125" width="9" style="77" customWidth="1"/>
    <col min="5126" max="5126" width="12" style="77" customWidth="1"/>
    <col min="5127" max="5127" width="14.42578125" style="77" customWidth="1"/>
    <col min="5128" max="5128" width="11.42578125" style="77" bestFit="1" customWidth="1"/>
    <col min="5129" max="5129" width="13.42578125" style="77" bestFit="1" customWidth="1"/>
    <col min="5130" max="5375" width="9.42578125" style="77"/>
    <col min="5376" max="5376" width="6.5703125" style="77" customWidth="1"/>
    <col min="5377" max="5377" width="50.5703125" style="77" customWidth="1"/>
    <col min="5378" max="5378" width="18.5703125" style="77" customWidth="1"/>
    <col min="5379" max="5379" width="16.5703125" style="77" customWidth="1"/>
    <col min="5380" max="5380" width="9.5703125" style="77" customWidth="1"/>
    <col min="5381" max="5381" width="9" style="77" customWidth="1"/>
    <col min="5382" max="5382" width="12" style="77" customWidth="1"/>
    <col min="5383" max="5383" width="14.42578125" style="77" customWidth="1"/>
    <col min="5384" max="5384" width="11.42578125" style="77" bestFit="1" customWidth="1"/>
    <col min="5385" max="5385" width="13.42578125" style="77" bestFit="1" customWidth="1"/>
    <col min="5386" max="5631" width="9.42578125" style="77"/>
    <col min="5632" max="5632" width="6.5703125" style="77" customWidth="1"/>
    <col min="5633" max="5633" width="50.5703125" style="77" customWidth="1"/>
    <col min="5634" max="5634" width="18.5703125" style="77" customWidth="1"/>
    <col min="5635" max="5635" width="16.5703125" style="77" customWidth="1"/>
    <col min="5636" max="5636" width="9.5703125" style="77" customWidth="1"/>
    <col min="5637" max="5637" width="9" style="77" customWidth="1"/>
    <col min="5638" max="5638" width="12" style="77" customWidth="1"/>
    <col min="5639" max="5639" width="14.42578125" style="77" customWidth="1"/>
    <col min="5640" max="5640" width="11.42578125" style="77" bestFit="1" customWidth="1"/>
    <col min="5641" max="5641" width="13.42578125" style="77" bestFit="1" customWidth="1"/>
    <col min="5642" max="5887" width="9.42578125" style="77"/>
    <col min="5888" max="5888" width="6.5703125" style="77" customWidth="1"/>
    <col min="5889" max="5889" width="50.5703125" style="77" customWidth="1"/>
    <col min="5890" max="5890" width="18.5703125" style="77" customWidth="1"/>
    <col min="5891" max="5891" width="16.5703125" style="77" customWidth="1"/>
    <col min="5892" max="5892" width="9.5703125" style="77" customWidth="1"/>
    <col min="5893" max="5893" width="9" style="77" customWidth="1"/>
    <col min="5894" max="5894" width="12" style="77" customWidth="1"/>
    <col min="5895" max="5895" width="14.42578125" style="77" customWidth="1"/>
    <col min="5896" max="5896" width="11.42578125" style="77" bestFit="1" customWidth="1"/>
    <col min="5897" max="5897" width="13.42578125" style="77" bestFit="1" customWidth="1"/>
    <col min="5898" max="6143" width="9.42578125" style="77"/>
    <col min="6144" max="6144" width="6.5703125" style="77" customWidth="1"/>
    <col min="6145" max="6145" width="50.5703125" style="77" customWidth="1"/>
    <col min="6146" max="6146" width="18.5703125" style="77" customWidth="1"/>
    <col min="6147" max="6147" width="16.5703125" style="77" customWidth="1"/>
    <col min="6148" max="6148" width="9.5703125" style="77" customWidth="1"/>
    <col min="6149" max="6149" width="9" style="77" customWidth="1"/>
    <col min="6150" max="6150" width="12" style="77" customWidth="1"/>
    <col min="6151" max="6151" width="14.42578125" style="77" customWidth="1"/>
    <col min="6152" max="6152" width="11.42578125" style="77" bestFit="1" customWidth="1"/>
    <col min="6153" max="6153" width="13.42578125" style="77" bestFit="1" customWidth="1"/>
    <col min="6154" max="6399" width="9.42578125" style="77"/>
    <col min="6400" max="6400" width="6.5703125" style="77" customWidth="1"/>
    <col min="6401" max="6401" width="50.5703125" style="77" customWidth="1"/>
    <col min="6402" max="6402" width="18.5703125" style="77" customWidth="1"/>
    <col min="6403" max="6403" width="16.5703125" style="77" customWidth="1"/>
    <col min="6404" max="6404" width="9.5703125" style="77" customWidth="1"/>
    <col min="6405" max="6405" width="9" style="77" customWidth="1"/>
    <col min="6406" max="6406" width="12" style="77" customWidth="1"/>
    <col min="6407" max="6407" width="14.42578125" style="77" customWidth="1"/>
    <col min="6408" max="6408" width="11.42578125" style="77" bestFit="1" customWidth="1"/>
    <col min="6409" max="6409" width="13.42578125" style="77" bestFit="1" customWidth="1"/>
    <col min="6410" max="6655" width="9.42578125" style="77"/>
    <col min="6656" max="6656" width="6.5703125" style="77" customWidth="1"/>
    <col min="6657" max="6657" width="50.5703125" style="77" customWidth="1"/>
    <col min="6658" max="6658" width="18.5703125" style="77" customWidth="1"/>
    <col min="6659" max="6659" width="16.5703125" style="77" customWidth="1"/>
    <col min="6660" max="6660" width="9.5703125" style="77" customWidth="1"/>
    <col min="6661" max="6661" width="9" style="77" customWidth="1"/>
    <col min="6662" max="6662" width="12" style="77" customWidth="1"/>
    <col min="6663" max="6663" width="14.42578125" style="77" customWidth="1"/>
    <col min="6664" max="6664" width="11.42578125" style="77" bestFit="1" customWidth="1"/>
    <col min="6665" max="6665" width="13.42578125" style="77" bestFit="1" customWidth="1"/>
    <col min="6666" max="6911" width="9.42578125" style="77"/>
    <col min="6912" max="6912" width="6.5703125" style="77" customWidth="1"/>
    <col min="6913" max="6913" width="50.5703125" style="77" customWidth="1"/>
    <col min="6914" max="6914" width="18.5703125" style="77" customWidth="1"/>
    <col min="6915" max="6915" width="16.5703125" style="77" customWidth="1"/>
    <col min="6916" max="6916" width="9.5703125" style="77" customWidth="1"/>
    <col min="6917" max="6917" width="9" style="77" customWidth="1"/>
    <col min="6918" max="6918" width="12" style="77" customWidth="1"/>
    <col min="6919" max="6919" width="14.42578125" style="77" customWidth="1"/>
    <col min="6920" max="6920" width="11.42578125" style="77" bestFit="1" customWidth="1"/>
    <col min="6921" max="6921" width="13.42578125" style="77" bestFit="1" customWidth="1"/>
    <col min="6922" max="7167" width="9.42578125" style="77"/>
    <col min="7168" max="7168" width="6.5703125" style="77" customWidth="1"/>
    <col min="7169" max="7169" width="50.5703125" style="77" customWidth="1"/>
    <col min="7170" max="7170" width="18.5703125" style="77" customWidth="1"/>
    <col min="7171" max="7171" width="16.5703125" style="77" customWidth="1"/>
    <col min="7172" max="7172" width="9.5703125" style="77" customWidth="1"/>
    <col min="7173" max="7173" width="9" style="77" customWidth="1"/>
    <col min="7174" max="7174" width="12" style="77" customWidth="1"/>
    <col min="7175" max="7175" width="14.42578125" style="77" customWidth="1"/>
    <col min="7176" max="7176" width="11.42578125" style="77" bestFit="1" customWidth="1"/>
    <col min="7177" max="7177" width="13.42578125" style="77" bestFit="1" customWidth="1"/>
    <col min="7178" max="7423" width="9.42578125" style="77"/>
    <col min="7424" max="7424" width="6.5703125" style="77" customWidth="1"/>
    <col min="7425" max="7425" width="50.5703125" style="77" customWidth="1"/>
    <col min="7426" max="7426" width="18.5703125" style="77" customWidth="1"/>
    <col min="7427" max="7427" width="16.5703125" style="77" customWidth="1"/>
    <col min="7428" max="7428" width="9.5703125" style="77" customWidth="1"/>
    <col min="7429" max="7429" width="9" style="77" customWidth="1"/>
    <col min="7430" max="7430" width="12" style="77" customWidth="1"/>
    <col min="7431" max="7431" width="14.42578125" style="77" customWidth="1"/>
    <col min="7432" max="7432" width="11.42578125" style="77" bestFit="1" customWidth="1"/>
    <col min="7433" max="7433" width="13.42578125" style="77" bestFit="1" customWidth="1"/>
    <col min="7434" max="7679" width="9.42578125" style="77"/>
    <col min="7680" max="7680" width="6.5703125" style="77" customWidth="1"/>
    <col min="7681" max="7681" width="50.5703125" style="77" customWidth="1"/>
    <col min="7682" max="7682" width="18.5703125" style="77" customWidth="1"/>
    <col min="7683" max="7683" width="16.5703125" style="77" customWidth="1"/>
    <col min="7684" max="7684" width="9.5703125" style="77" customWidth="1"/>
    <col min="7685" max="7685" width="9" style="77" customWidth="1"/>
    <col min="7686" max="7686" width="12" style="77" customWidth="1"/>
    <col min="7687" max="7687" width="14.42578125" style="77" customWidth="1"/>
    <col min="7688" max="7688" width="11.42578125" style="77" bestFit="1" customWidth="1"/>
    <col min="7689" max="7689" width="13.42578125" style="77" bestFit="1" customWidth="1"/>
    <col min="7690" max="7935" width="9.42578125" style="77"/>
    <col min="7936" max="7936" width="6.5703125" style="77" customWidth="1"/>
    <col min="7937" max="7937" width="50.5703125" style="77" customWidth="1"/>
    <col min="7938" max="7938" width="18.5703125" style="77" customWidth="1"/>
    <col min="7939" max="7939" width="16.5703125" style="77" customWidth="1"/>
    <col min="7940" max="7940" width="9.5703125" style="77" customWidth="1"/>
    <col min="7941" max="7941" width="9" style="77" customWidth="1"/>
    <col min="7942" max="7942" width="12" style="77" customWidth="1"/>
    <col min="7943" max="7943" width="14.42578125" style="77" customWidth="1"/>
    <col min="7944" max="7944" width="11.42578125" style="77" bestFit="1" customWidth="1"/>
    <col min="7945" max="7945" width="13.42578125" style="77" bestFit="1" customWidth="1"/>
    <col min="7946" max="8191" width="9.42578125" style="77"/>
    <col min="8192" max="8192" width="6.5703125" style="77" customWidth="1"/>
    <col min="8193" max="8193" width="50.5703125" style="77" customWidth="1"/>
    <col min="8194" max="8194" width="18.5703125" style="77" customWidth="1"/>
    <col min="8195" max="8195" width="16.5703125" style="77" customWidth="1"/>
    <col min="8196" max="8196" width="9.5703125" style="77" customWidth="1"/>
    <col min="8197" max="8197" width="9" style="77" customWidth="1"/>
    <col min="8198" max="8198" width="12" style="77" customWidth="1"/>
    <col min="8199" max="8199" width="14.42578125" style="77" customWidth="1"/>
    <col min="8200" max="8200" width="11.42578125" style="77" bestFit="1" customWidth="1"/>
    <col min="8201" max="8201" width="13.42578125" style="77" bestFit="1" customWidth="1"/>
    <col min="8202" max="8447" width="9.42578125" style="77"/>
    <col min="8448" max="8448" width="6.5703125" style="77" customWidth="1"/>
    <col min="8449" max="8449" width="50.5703125" style="77" customWidth="1"/>
    <col min="8450" max="8450" width="18.5703125" style="77" customWidth="1"/>
    <col min="8451" max="8451" width="16.5703125" style="77" customWidth="1"/>
    <col min="8452" max="8452" width="9.5703125" style="77" customWidth="1"/>
    <col min="8453" max="8453" width="9" style="77" customWidth="1"/>
    <col min="8454" max="8454" width="12" style="77" customWidth="1"/>
    <col min="8455" max="8455" width="14.42578125" style="77" customWidth="1"/>
    <col min="8456" max="8456" width="11.42578125" style="77" bestFit="1" customWidth="1"/>
    <col min="8457" max="8457" width="13.42578125" style="77" bestFit="1" customWidth="1"/>
    <col min="8458" max="8703" width="9.42578125" style="77"/>
    <col min="8704" max="8704" width="6.5703125" style="77" customWidth="1"/>
    <col min="8705" max="8705" width="50.5703125" style="77" customWidth="1"/>
    <col min="8706" max="8706" width="18.5703125" style="77" customWidth="1"/>
    <col min="8707" max="8707" width="16.5703125" style="77" customWidth="1"/>
    <col min="8708" max="8708" width="9.5703125" style="77" customWidth="1"/>
    <col min="8709" max="8709" width="9" style="77" customWidth="1"/>
    <col min="8710" max="8710" width="12" style="77" customWidth="1"/>
    <col min="8711" max="8711" width="14.42578125" style="77" customWidth="1"/>
    <col min="8712" max="8712" width="11.42578125" style="77" bestFit="1" customWidth="1"/>
    <col min="8713" max="8713" width="13.42578125" style="77" bestFit="1" customWidth="1"/>
    <col min="8714" max="8959" width="9.42578125" style="77"/>
    <col min="8960" max="8960" width="6.5703125" style="77" customWidth="1"/>
    <col min="8961" max="8961" width="50.5703125" style="77" customWidth="1"/>
    <col min="8962" max="8962" width="18.5703125" style="77" customWidth="1"/>
    <col min="8963" max="8963" width="16.5703125" style="77" customWidth="1"/>
    <col min="8964" max="8964" width="9.5703125" style="77" customWidth="1"/>
    <col min="8965" max="8965" width="9" style="77" customWidth="1"/>
    <col min="8966" max="8966" width="12" style="77" customWidth="1"/>
    <col min="8967" max="8967" width="14.42578125" style="77" customWidth="1"/>
    <col min="8968" max="8968" width="11.42578125" style="77" bestFit="1" customWidth="1"/>
    <col min="8969" max="8969" width="13.42578125" style="77" bestFit="1" customWidth="1"/>
    <col min="8970" max="9215" width="9.42578125" style="77"/>
    <col min="9216" max="9216" width="6.5703125" style="77" customWidth="1"/>
    <col min="9217" max="9217" width="50.5703125" style="77" customWidth="1"/>
    <col min="9218" max="9218" width="18.5703125" style="77" customWidth="1"/>
    <col min="9219" max="9219" width="16.5703125" style="77" customWidth="1"/>
    <col min="9220" max="9220" width="9.5703125" style="77" customWidth="1"/>
    <col min="9221" max="9221" width="9" style="77" customWidth="1"/>
    <col min="9222" max="9222" width="12" style="77" customWidth="1"/>
    <col min="9223" max="9223" width="14.42578125" style="77" customWidth="1"/>
    <col min="9224" max="9224" width="11.42578125" style="77" bestFit="1" customWidth="1"/>
    <col min="9225" max="9225" width="13.42578125" style="77" bestFit="1" customWidth="1"/>
    <col min="9226" max="9471" width="9.42578125" style="77"/>
    <col min="9472" max="9472" width="6.5703125" style="77" customWidth="1"/>
    <col min="9473" max="9473" width="50.5703125" style="77" customWidth="1"/>
    <col min="9474" max="9474" width="18.5703125" style="77" customWidth="1"/>
    <col min="9475" max="9475" width="16.5703125" style="77" customWidth="1"/>
    <col min="9476" max="9476" width="9.5703125" style="77" customWidth="1"/>
    <col min="9477" max="9477" width="9" style="77" customWidth="1"/>
    <col min="9478" max="9478" width="12" style="77" customWidth="1"/>
    <col min="9479" max="9479" width="14.42578125" style="77" customWidth="1"/>
    <col min="9480" max="9480" width="11.42578125" style="77" bestFit="1" customWidth="1"/>
    <col min="9481" max="9481" width="13.42578125" style="77" bestFit="1" customWidth="1"/>
    <col min="9482" max="9727" width="9.42578125" style="77"/>
    <col min="9728" max="9728" width="6.5703125" style="77" customWidth="1"/>
    <col min="9729" max="9729" width="50.5703125" style="77" customWidth="1"/>
    <col min="9730" max="9730" width="18.5703125" style="77" customWidth="1"/>
    <col min="9731" max="9731" width="16.5703125" style="77" customWidth="1"/>
    <col min="9732" max="9732" width="9.5703125" style="77" customWidth="1"/>
    <col min="9733" max="9733" width="9" style="77" customWidth="1"/>
    <col min="9734" max="9734" width="12" style="77" customWidth="1"/>
    <col min="9735" max="9735" width="14.42578125" style="77" customWidth="1"/>
    <col min="9736" max="9736" width="11.42578125" style="77" bestFit="1" customWidth="1"/>
    <col min="9737" max="9737" width="13.42578125" style="77" bestFit="1" customWidth="1"/>
    <col min="9738" max="9983" width="9.42578125" style="77"/>
    <col min="9984" max="9984" width="6.5703125" style="77" customWidth="1"/>
    <col min="9985" max="9985" width="50.5703125" style="77" customWidth="1"/>
    <col min="9986" max="9986" width="18.5703125" style="77" customWidth="1"/>
    <col min="9987" max="9987" width="16.5703125" style="77" customWidth="1"/>
    <col min="9988" max="9988" width="9.5703125" style="77" customWidth="1"/>
    <col min="9989" max="9989" width="9" style="77" customWidth="1"/>
    <col min="9990" max="9990" width="12" style="77" customWidth="1"/>
    <col min="9991" max="9991" width="14.42578125" style="77" customWidth="1"/>
    <col min="9992" max="9992" width="11.42578125" style="77" bestFit="1" customWidth="1"/>
    <col min="9993" max="9993" width="13.42578125" style="77" bestFit="1" customWidth="1"/>
    <col min="9994" max="10239" width="9.42578125" style="77"/>
    <col min="10240" max="10240" width="6.5703125" style="77" customWidth="1"/>
    <col min="10241" max="10241" width="50.5703125" style="77" customWidth="1"/>
    <col min="10242" max="10242" width="18.5703125" style="77" customWidth="1"/>
    <col min="10243" max="10243" width="16.5703125" style="77" customWidth="1"/>
    <col min="10244" max="10244" width="9.5703125" style="77" customWidth="1"/>
    <col min="10245" max="10245" width="9" style="77" customWidth="1"/>
    <col min="10246" max="10246" width="12" style="77" customWidth="1"/>
    <col min="10247" max="10247" width="14.42578125" style="77" customWidth="1"/>
    <col min="10248" max="10248" width="11.42578125" style="77" bestFit="1" customWidth="1"/>
    <col min="10249" max="10249" width="13.42578125" style="77" bestFit="1" customWidth="1"/>
    <col min="10250" max="10495" width="9.42578125" style="77"/>
    <col min="10496" max="10496" width="6.5703125" style="77" customWidth="1"/>
    <col min="10497" max="10497" width="50.5703125" style="77" customWidth="1"/>
    <col min="10498" max="10498" width="18.5703125" style="77" customWidth="1"/>
    <col min="10499" max="10499" width="16.5703125" style="77" customWidth="1"/>
    <col min="10500" max="10500" width="9.5703125" style="77" customWidth="1"/>
    <col min="10501" max="10501" width="9" style="77" customWidth="1"/>
    <col min="10502" max="10502" width="12" style="77" customWidth="1"/>
    <col min="10503" max="10503" width="14.42578125" style="77" customWidth="1"/>
    <col min="10504" max="10504" width="11.42578125" style="77" bestFit="1" customWidth="1"/>
    <col min="10505" max="10505" width="13.42578125" style="77" bestFit="1" customWidth="1"/>
    <col min="10506" max="10751" width="9.42578125" style="77"/>
    <col min="10752" max="10752" width="6.5703125" style="77" customWidth="1"/>
    <col min="10753" max="10753" width="50.5703125" style="77" customWidth="1"/>
    <col min="10754" max="10754" width="18.5703125" style="77" customWidth="1"/>
    <col min="10755" max="10755" width="16.5703125" style="77" customWidth="1"/>
    <col min="10756" max="10756" width="9.5703125" style="77" customWidth="1"/>
    <col min="10757" max="10757" width="9" style="77" customWidth="1"/>
    <col min="10758" max="10758" width="12" style="77" customWidth="1"/>
    <col min="10759" max="10759" width="14.42578125" style="77" customWidth="1"/>
    <col min="10760" max="10760" width="11.42578125" style="77" bestFit="1" customWidth="1"/>
    <col min="10761" max="10761" width="13.42578125" style="77" bestFit="1" customWidth="1"/>
    <col min="10762" max="11007" width="9.42578125" style="77"/>
    <col min="11008" max="11008" width="6.5703125" style="77" customWidth="1"/>
    <col min="11009" max="11009" width="50.5703125" style="77" customWidth="1"/>
    <col min="11010" max="11010" width="18.5703125" style="77" customWidth="1"/>
    <col min="11011" max="11011" width="16.5703125" style="77" customWidth="1"/>
    <col min="11012" max="11012" width="9.5703125" style="77" customWidth="1"/>
    <col min="11013" max="11013" width="9" style="77" customWidth="1"/>
    <col min="11014" max="11014" width="12" style="77" customWidth="1"/>
    <col min="11015" max="11015" width="14.42578125" style="77" customWidth="1"/>
    <col min="11016" max="11016" width="11.42578125" style="77" bestFit="1" customWidth="1"/>
    <col min="11017" max="11017" width="13.42578125" style="77" bestFit="1" customWidth="1"/>
    <col min="11018" max="11263" width="9.42578125" style="77"/>
    <col min="11264" max="11264" width="6.5703125" style="77" customWidth="1"/>
    <col min="11265" max="11265" width="50.5703125" style="77" customWidth="1"/>
    <col min="11266" max="11266" width="18.5703125" style="77" customWidth="1"/>
    <col min="11267" max="11267" width="16.5703125" style="77" customWidth="1"/>
    <col min="11268" max="11268" width="9.5703125" style="77" customWidth="1"/>
    <col min="11269" max="11269" width="9" style="77" customWidth="1"/>
    <col min="11270" max="11270" width="12" style="77" customWidth="1"/>
    <col min="11271" max="11271" width="14.42578125" style="77" customWidth="1"/>
    <col min="11272" max="11272" width="11.42578125" style="77" bestFit="1" customWidth="1"/>
    <col min="11273" max="11273" width="13.42578125" style="77" bestFit="1" customWidth="1"/>
    <col min="11274" max="11519" width="9.42578125" style="77"/>
    <col min="11520" max="11520" width="6.5703125" style="77" customWidth="1"/>
    <col min="11521" max="11521" width="50.5703125" style="77" customWidth="1"/>
    <col min="11522" max="11522" width="18.5703125" style="77" customWidth="1"/>
    <col min="11523" max="11523" width="16.5703125" style="77" customWidth="1"/>
    <col min="11524" max="11524" width="9.5703125" style="77" customWidth="1"/>
    <col min="11525" max="11525" width="9" style="77" customWidth="1"/>
    <col min="11526" max="11526" width="12" style="77" customWidth="1"/>
    <col min="11527" max="11527" width="14.42578125" style="77" customWidth="1"/>
    <col min="11528" max="11528" width="11.42578125" style="77" bestFit="1" customWidth="1"/>
    <col min="11529" max="11529" width="13.42578125" style="77" bestFit="1" customWidth="1"/>
    <col min="11530" max="11775" width="9.42578125" style="77"/>
    <col min="11776" max="11776" width="6.5703125" style="77" customWidth="1"/>
    <col min="11777" max="11777" width="50.5703125" style="77" customWidth="1"/>
    <col min="11778" max="11778" width="18.5703125" style="77" customWidth="1"/>
    <col min="11779" max="11779" width="16.5703125" style="77" customWidth="1"/>
    <col min="11780" max="11780" width="9.5703125" style="77" customWidth="1"/>
    <col min="11781" max="11781" width="9" style="77" customWidth="1"/>
    <col min="11782" max="11782" width="12" style="77" customWidth="1"/>
    <col min="11783" max="11783" width="14.42578125" style="77" customWidth="1"/>
    <col min="11784" max="11784" width="11.42578125" style="77" bestFit="1" customWidth="1"/>
    <col min="11785" max="11785" width="13.42578125" style="77" bestFit="1" customWidth="1"/>
    <col min="11786" max="12031" width="9.42578125" style="77"/>
    <col min="12032" max="12032" width="6.5703125" style="77" customWidth="1"/>
    <col min="12033" max="12033" width="50.5703125" style="77" customWidth="1"/>
    <col min="12034" max="12034" width="18.5703125" style="77" customWidth="1"/>
    <col min="12035" max="12035" width="16.5703125" style="77" customWidth="1"/>
    <col min="12036" max="12036" width="9.5703125" style="77" customWidth="1"/>
    <col min="12037" max="12037" width="9" style="77" customWidth="1"/>
    <col min="12038" max="12038" width="12" style="77" customWidth="1"/>
    <col min="12039" max="12039" width="14.42578125" style="77" customWidth="1"/>
    <col min="12040" max="12040" width="11.42578125" style="77" bestFit="1" customWidth="1"/>
    <col min="12041" max="12041" width="13.42578125" style="77" bestFit="1" customWidth="1"/>
    <col min="12042" max="12287" width="9.42578125" style="77"/>
    <col min="12288" max="12288" width="6.5703125" style="77" customWidth="1"/>
    <col min="12289" max="12289" width="50.5703125" style="77" customWidth="1"/>
    <col min="12290" max="12290" width="18.5703125" style="77" customWidth="1"/>
    <col min="12291" max="12291" width="16.5703125" style="77" customWidth="1"/>
    <col min="12292" max="12292" width="9.5703125" style="77" customWidth="1"/>
    <col min="12293" max="12293" width="9" style="77" customWidth="1"/>
    <col min="12294" max="12294" width="12" style="77" customWidth="1"/>
    <col min="12295" max="12295" width="14.42578125" style="77" customWidth="1"/>
    <col min="12296" max="12296" width="11.42578125" style="77" bestFit="1" customWidth="1"/>
    <col min="12297" max="12297" width="13.42578125" style="77" bestFit="1" customWidth="1"/>
    <col min="12298" max="12543" width="9.42578125" style="77"/>
    <col min="12544" max="12544" width="6.5703125" style="77" customWidth="1"/>
    <col min="12545" max="12545" width="50.5703125" style="77" customWidth="1"/>
    <col min="12546" max="12546" width="18.5703125" style="77" customWidth="1"/>
    <col min="12547" max="12547" width="16.5703125" style="77" customWidth="1"/>
    <col min="12548" max="12548" width="9.5703125" style="77" customWidth="1"/>
    <col min="12549" max="12549" width="9" style="77" customWidth="1"/>
    <col min="12550" max="12550" width="12" style="77" customWidth="1"/>
    <col min="12551" max="12551" width="14.42578125" style="77" customWidth="1"/>
    <col min="12552" max="12552" width="11.42578125" style="77" bestFit="1" customWidth="1"/>
    <col min="12553" max="12553" width="13.42578125" style="77" bestFit="1" customWidth="1"/>
    <col min="12554" max="12799" width="9.42578125" style="77"/>
    <col min="12800" max="12800" width="6.5703125" style="77" customWidth="1"/>
    <col min="12801" max="12801" width="50.5703125" style="77" customWidth="1"/>
    <col min="12802" max="12802" width="18.5703125" style="77" customWidth="1"/>
    <col min="12803" max="12803" width="16.5703125" style="77" customWidth="1"/>
    <col min="12804" max="12804" width="9.5703125" style="77" customWidth="1"/>
    <col min="12805" max="12805" width="9" style="77" customWidth="1"/>
    <col min="12806" max="12806" width="12" style="77" customWidth="1"/>
    <col min="12807" max="12807" width="14.42578125" style="77" customWidth="1"/>
    <col min="12808" max="12808" width="11.42578125" style="77" bestFit="1" customWidth="1"/>
    <col min="12809" max="12809" width="13.42578125" style="77" bestFit="1" customWidth="1"/>
    <col min="12810" max="13055" width="9.42578125" style="77"/>
    <col min="13056" max="13056" width="6.5703125" style="77" customWidth="1"/>
    <col min="13057" max="13057" width="50.5703125" style="77" customWidth="1"/>
    <col min="13058" max="13058" width="18.5703125" style="77" customWidth="1"/>
    <col min="13059" max="13059" width="16.5703125" style="77" customWidth="1"/>
    <col min="13060" max="13060" width="9.5703125" style="77" customWidth="1"/>
    <col min="13061" max="13061" width="9" style="77" customWidth="1"/>
    <col min="13062" max="13062" width="12" style="77" customWidth="1"/>
    <col min="13063" max="13063" width="14.42578125" style="77" customWidth="1"/>
    <col min="13064" max="13064" width="11.42578125" style="77" bestFit="1" customWidth="1"/>
    <col min="13065" max="13065" width="13.42578125" style="77" bestFit="1" customWidth="1"/>
    <col min="13066" max="13311" width="9.42578125" style="77"/>
    <col min="13312" max="13312" width="6.5703125" style="77" customWidth="1"/>
    <col min="13313" max="13313" width="50.5703125" style="77" customWidth="1"/>
    <col min="13314" max="13314" width="18.5703125" style="77" customWidth="1"/>
    <col min="13315" max="13315" width="16.5703125" style="77" customWidth="1"/>
    <col min="13316" max="13316" width="9.5703125" style="77" customWidth="1"/>
    <col min="13317" max="13317" width="9" style="77" customWidth="1"/>
    <col min="13318" max="13318" width="12" style="77" customWidth="1"/>
    <col min="13319" max="13319" width="14.42578125" style="77" customWidth="1"/>
    <col min="13320" max="13320" width="11.42578125" style="77" bestFit="1" customWidth="1"/>
    <col min="13321" max="13321" width="13.42578125" style="77" bestFit="1" customWidth="1"/>
    <col min="13322" max="13567" width="9.42578125" style="77"/>
    <col min="13568" max="13568" width="6.5703125" style="77" customWidth="1"/>
    <col min="13569" max="13569" width="50.5703125" style="77" customWidth="1"/>
    <col min="13570" max="13570" width="18.5703125" style="77" customWidth="1"/>
    <col min="13571" max="13571" width="16.5703125" style="77" customWidth="1"/>
    <col min="13572" max="13572" width="9.5703125" style="77" customWidth="1"/>
    <col min="13573" max="13573" width="9" style="77" customWidth="1"/>
    <col min="13574" max="13574" width="12" style="77" customWidth="1"/>
    <col min="13575" max="13575" width="14.42578125" style="77" customWidth="1"/>
    <col min="13576" max="13576" width="11.42578125" style="77" bestFit="1" customWidth="1"/>
    <col min="13577" max="13577" width="13.42578125" style="77" bestFit="1" customWidth="1"/>
    <col min="13578" max="13823" width="9.42578125" style="77"/>
    <col min="13824" max="13824" width="6.5703125" style="77" customWidth="1"/>
    <col min="13825" max="13825" width="50.5703125" style="77" customWidth="1"/>
    <col min="13826" max="13826" width="18.5703125" style="77" customWidth="1"/>
    <col min="13827" max="13827" width="16.5703125" style="77" customWidth="1"/>
    <col min="13828" max="13828" width="9.5703125" style="77" customWidth="1"/>
    <col min="13829" max="13829" width="9" style="77" customWidth="1"/>
    <col min="13830" max="13830" width="12" style="77" customWidth="1"/>
    <col min="13831" max="13831" width="14.42578125" style="77" customWidth="1"/>
    <col min="13832" max="13832" width="11.42578125" style="77" bestFit="1" customWidth="1"/>
    <col min="13833" max="13833" width="13.42578125" style="77" bestFit="1" customWidth="1"/>
    <col min="13834" max="14079" width="9.42578125" style="77"/>
    <col min="14080" max="14080" width="6.5703125" style="77" customWidth="1"/>
    <col min="14081" max="14081" width="50.5703125" style="77" customWidth="1"/>
    <col min="14082" max="14082" width="18.5703125" style="77" customWidth="1"/>
    <col min="14083" max="14083" width="16.5703125" style="77" customWidth="1"/>
    <col min="14084" max="14084" width="9.5703125" style="77" customWidth="1"/>
    <col min="14085" max="14085" width="9" style="77" customWidth="1"/>
    <col min="14086" max="14086" width="12" style="77" customWidth="1"/>
    <col min="14087" max="14087" width="14.42578125" style="77" customWidth="1"/>
    <col min="14088" max="14088" width="11.42578125" style="77" bestFit="1" customWidth="1"/>
    <col min="14089" max="14089" width="13.42578125" style="77" bestFit="1" customWidth="1"/>
    <col min="14090" max="14335" width="9.42578125" style="77"/>
    <col min="14336" max="14336" width="6.5703125" style="77" customWidth="1"/>
    <col min="14337" max="14337" width="50.5703125" style="77" customWidth="1"/>
    <col min="14338" max="14338" width="18.5703125" style="77" customWidth="1"/>
    <col min="14339" max="14339" width="16.5703125" style="77" customWidth="1"/>
    <col min="14340" max="14340" width="9.5703125" style="77" customWidth="1"/>
    <col min="14341" max="14341" width="9" style="77" customWidth="1"/>
    <col min="14342" max="14342" width="12" style="77" customWidth="1"/>
    <col min="14343" max="14343" width="14.42578125" style="77" customWidth="1"/>
    <col min="14344" max="14344" width="11.42578125" style="77" bestFit="1" customWidth="1"/>
    <col min="14345" max="14345" width="13.42578125" style="77" bestFit="1" customWidth="1"/>
    <col min="14346" max="14591" width="9.42578125" style="77"/>
    <col min="14592" max="14592" width="6.5703125" style="77" customWidth="1"/>
    <col min="14593" max="14593" width="50.5703125" style="77" customWidth="1"/>
    <col min="14594" max="14594" width="18.5703125" style="77" customWidth="1"/>
    <col min="14595" max="14595" width="16.5703125" style="77" customWidth="1"/>
    <col min="14596" max="14596" width="9.5703125" style="77" customWidth="1"/>
    <col min="14597" max="14597" width="9" style="77" customWidth="1"/>
    <col min="14598" max="14598" width="12" style="77" customWidth="1"/>
    <col min="14599" max="14599" width="14.42578125" style="77" customWidth="1"/>
    <col min="14600" max="14600" width="11.42578125" style="77" bestFit="1" customWidth="1"/>
    <col min="14601" max="14601" width="13.42578125" style="77" bestFit="1" customWidth="1"/>
    <col min="14602" max="14847" width="9.42578125" style="77"/>
    <col min="14848" max="14848" width="6.5703125" style="77" customWidth="1"/>
    <col min="14849" max="14849" width="50.5703125" style="77" customWidth="1"/>
    <col min="14850" max="14850" width="18.5703125" style="77" customWidth="1"/>
    <col min="14851" max="14851" width="16.5703125" style="77" customWidth="1"/>
    <col min="14852" max="14852" width="9.5703125" style="77" customWidth="1"/>
    <col min="14853" max="14853" width="9" style="77" customWidth="1"/>
    <col min="14854" max="14854" width="12" style="77" customWidth="1"/>
    <col min="14855" max="14855" width="14.42578125" style="77" customWidth="1"/>
    <col min="14856" max="14856" width="11.42578125" style="77" bestFit="1" customWidth="1"/>
    <col min="14857" max="14857" width="13.42578125" style="77" bestFit="1" customWidth="1"/>
    <col min="14858" max="15103" width="9.42578125" style="77"/>
    <col min="15104" max="15104" width="6.5703125" style="77" customWidth="1"/>
    <col min="15105" max="15105" width="50.5703125" style="77" customWidth="1"/>
    <col min="15106" max="15106" width="18.5703125" style="77" customWidth="1"/>
    <col min="15107" max="15107" width="16.5703125" style="77" customWidth="1"/>
    <col min="15108" max="15108" width="9.5703125" style="77" customWidth="1"/>
    <col min="15109" max="15109" width="9" style="77" customWidth="1"/>
    <col min="15110" max="15110" width="12" style="77" customWidth="1"/>
    <col min="15111" max="15111" width="14.42578125" style="77" customWidth="1"/>
    <col min="15112" max="15112" width="11.42578125" style="77" bestFit="1" customWidth="1"/>
    <col min="15113" max="15113" width="13.42578125" style="77" bestFit="1" customWidth="1"/>
    <col min="15114" max="15359" width="9.42578125" style="77"/>
    <col min="15360" max="15360" width="6.5703125" style="77" customWidth="1"/>
    <col min="15361" max="15361" width="50.5703125" style="77" customWidth="1"/>
    <col min="15362" max="15362" width="18.5703125" style="77" customWidth="1"/>
    <col min="15363" max="15363" width="16.5703125" style="77" customWidth="1"/>
    <col min="15364" max="15364" width="9.5703125" style="77" customWidth="1"/>
    <col min="15365" max="15365" width="9" style="77" customWidth="1"/>
    <col min="15366" max="15366" width="12" style="77" customWidth="1"/>
    <col min="15367" max="15367" width="14.42578125" style="77" customWidth="1"/>
    <col min="15368" max="15368" width="11.42578125" style="77" bestFit="1" customWidth="1"/>
    <col min="15369" max="15369" width="13.42578125" style="77" bestFit="1" customWidth="1"/>
    <col min="15370" max="15615" width="9.42578125" style="77"/>
    <col min="15616" max="15616" width="6.5703125" style="77" customWidth="1"/>
    <col min="15617" max="15617" width="50.5703125" style="77" customWidth="1"/>
    <col min="15618" max="15618" width="18.5703125" style="77" customWidth="1"/>
    <col min="15619" max="15619" width="16.5703125" style="77" customWidth="1"/>
    <col min="15620" max="15620" width="9.5703125" style="77" customWidth="1"/>
    <col min="15621" max="15621" width="9" style="77" customWidth="1"/>
    <col min="15622" max="15622" width="12" style="77" customWidth="1"/>
    <col min="15623" max="15623" width="14.42578125" style="77" customWidth="1"/>
    <col min="15624" max="15624" width="11.42578125" style="77" bestFit="1" customWidth="1"/>
    <col min="15625" max="15625" width="13.42578125" style="77" bestFit="1" customWidth="1"/>
    <col min="15626" max="15871" width="9.42578125" style="77"/>
    <col min="15872" max="15872" width="6.5703125" style="77" customWidth="1"/>
    <col min="15873" max="15873" width="50.5703125" style="77" customWidth="1"/>
    <col min="15874" max="15874" width="18.5703125" style="77" customWidth="1"/>
    <col min="15875" max="15875" width="16.5703125" style="77" customWidth="1"/>
    <col min="15876" max="15876" width="9.5703125" style="77" customWidth="1"/>
    <col min="15877" max="15877" width="9" style="77" customWidth="1"/>
    <col min="15878" max="15878" width="12" style="77" customWidth="1"/>
    <col min="15879" max="15879" width="14.42578125" style="77" customWidth="1"/>
    <col min="15880" max="15880" width="11.42578125" style="77" bestFit="1" customWidth="1"/>
    <col min="15881" max="15881" width="13.42578125" style="77" bestFit="1" customWidth="1"/>
    <col min="15882" max="16127" width="9.42578125" style="77"/>
    <col min="16128" max="16128" width="6.5703125" style="77" customWidth="1"/>
    <col min="16129" max="16129" width="50.5703125" style="77" customWidth="1"/>
    <col min="16130" max="16130" width="18.5703125" style="77" customWidth="1"/>
    <col min="16131" max="16131" width="16.5703125" style="77" customWidth="1"/>
    <col min="16132" max="16132" width="9.5703125" style="77" customWidth="1"/>
    <col min="16133" max="16133" width="9" style="77" customWidth="1"/>
    <col min="16134" max="16134" width="12" style="77" customWidth="1"/>
    <col min="16135" max="16135" width="14.42578125" style="77" customWidth="1"/>
    <col min="16136" max="16136" width="11.42578125" style="77" bestFit="1" customWidth="1"/>
    <col min="16137" max="16137" width="13.42578125" style="77" bestFit="1" customWidth="1"/>
    <col min="16138" max="16384" width="9.42578125" style="77"/>
  </cols>
  <sheetData>
    <row r="1" spans="1:11" ht="21.75" customHeight="1" x14ac:dyDescent="0.25">
      <c r="A1" s="525" t="s">
        <v>100</v>
      </c>
      <c r="B1" s="525"/>
      <c r="C1" s="525"/>
      <c r="D1" s="525"/>
      <c r="E1" s="525"/>
      <c r="F1" s="525"/>
      <c r="G1" s="525"/>
      <c r="H1" s="525"/>
    </row>
    <row r="2" spans="1:11" ht="15" customHeight="1" x14ac:dyDescent="0.25">
      <c r="A2" s="525" t="s">
        <v>96</v>
      </c>
      <c r="B2" s="525"/>
      <c r="C2" s="525"/>
      <c r="D2" s="525"/>
      <c r="E2" s="525"/>
      <c r="F2" s="525"/>
      <c r="G2" s="525"/>
      <c r="H2" s="525"/>
    </row>
    <row r="3" spans="1:11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1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1" x14ac:dyDescent="0.25">
      <c r="A5" s="103"/>
      <c r="B5" s="103"/>
      <c r="D5" s="103"/>
      <c r="E5" s="103"/>
      <c r="F5" s="119"/>
      <c r="G5" s="120"/>
      <c r="H5" s="121"/>
    </row>
    <row r="6" spans="1:11" ht="52.35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3" t="s">
        <v>85</v>
      </c>
    </row>
    <row r="7" spans="1:11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5">
        <v>8</v>
      </c>
    </row>
    <row r="8" spans="1:11" ht="18.75" customHeight="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87" t="s">
        <v>98</v>
      </c>
    </row>
    <row r="9" spans="1:11" customFormat="1" ht="12.75" x14ac:dyDescent="0.2">
      <c r="A9" s="76"/>
      <c r="B9" s="141"/>
      <c r="C9" s="142"/>
      <c r="D9" s="142"/>
      <c r="E9" s="143"/>
      <c r="F9" s="144"/>
      <c r="G9" s="145"/>
      <c r="H9" s="145"/>
      <c r="I9" s="146"/>
      <c r="J9" s="140"/>
      <c r="K9" s="140"/>
    </row>
    <row r="10" spans="1:11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1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1" customFormat="1" ht="12.75" x14ac:dyDescent="0.2">
      <c r="A12" s="76"/>
      <c r="B12" s="141"/>
      <c r="C12" s="142"/>
      <c r="D12" s="142"/>
      <c r="E12" s="143"/>
      <c r="F12" s="144"/>
      <c r="G12" s="145"/>
      <c r="H12" s="145"/>
      <c r="I12" s="146"/>
      <c r="J12" s="140"/>
      <c r="K12" s="140"/>
    </row>
    <row r="13" spans="1:11" customFormat="1" ht="12.75" x14ac:dyDescent="0.2">
      <c r="A13" s="76"/>
      <c r="B13" s="141"/>
      <c r="C13" s="142"/>
      <c r="D13" s="142"/>
      <c r="E13" s="143"/>
      <c r="F13" s="144"/>
      <c r="G13" s="145"/>
      <c r="H13" s="145"/>
      <c r="I13" s="146"/>
      <c r="J13" s="140"/>
      <c r="K13" s="140"/>
    </row>
    <row r="14" spans="1:11" customFormat="1" ht="12.75" x14ac:dyDescent="0.2">
      <c r="A14" s="76"/>
      <c r="B14" s="141"/>
      <c r="C14" s="142"/>
      <c r="D14" s="142"/>
      <c r="E14" s="143"/>
      <c r="F14" s="144"/>
      <c r="G14" s="145"/>
      <c r="H14" s="145"/>
      <c r="I14" s="146"/>
      <c r="J14" s="140"/>
      <c r="K14" s="140"/>
    </row>
    <row r="15" spans="1:11" customFormat="1" ht="12.75" x14ac:dyDescent="0.2">
      <c r="A15" s="76"/>
      <c r="B15" s="141"/>
      <c r="C15" s="142"/>
      <c r="D15" s="142"/>
      <c r="E15" s="143"/>
      <c r="F15" s="144"/>
      <c r="G15" s="145"/>
      <c r="H15" s="145"/>
      <c r="I15" s="146"/>
      <c r="J15" s="140"/>
      <c r="K15" s="140"/>
    </row>
    <row r="16" spans="1:11" customFormat="1" ht="12.75" x14ac:dyDescent="0.2">
      <c r="A16" s="76"/>
      <c r="B16" s="141"/>
      <c r="C16" s="142"/>
      <c r="D16" s="142"/>
      <c r="E16" s="143"/>
      <c r="F16" s="144"/>
      <c r="G16" s="145"/>
      <c r="H16" s="145"/>
      <c r="I16" s="146"/>
      <c r="J16" s="140"/>
      <c r="K16" s="140"/>
    </row>
    <row r="17" spans="1:11" customFormat="1" ht="12.75" x14ac:dyDescent="0.2">
      <c r="A17" s="76"/>
      <c r="B17" s="141"/>
      <c r="C17" s="142"/>
      <c r="D17" s="142"/>
      <c r="E17" s="143"/>
      <c r="F17" s="144"/>
      <c r="G17" s="145"/>
      <c r="H17" s="145"/>
      <c r="I17" s="146"/>
      <c r="J17" s="140"/>
      <c r="K17" s="140"/>
    </row>
    <row r="18" spans="1:11" customFormat="1" ht="12.75" x14ac:dyDescent="0.2">
      <c r="A18" s="76"/>
      <c r="B18" s="141"/>
      <c r="C18" s="142"/>
      <c r="D18" s="142"/>
      <c r="E18" s="143"/>
      <c r="F18" s="144"/>
      <c r="G18" s="145"/>
      <c r="H18" s="145"/>
      <c r="I18" s="146"/>
      <c r="J18" s="140"/>
      <c r="K18" s="140"/>
    </row>
    <row r="19" spans="1:11" customFormat="1" ht="12.75" x14ac:dyDescent="0.2">
      <c r="A19" s="76"/>
      <c r="B19" s="141"/>
      <c r="C19" s="142"/>
      <c r="D19" s="142"/>
      <c r="E19" s="143"/>
      <c r="F19" s="144"/>
      <c r="G19" s="145"/>
      <c r="H19" s="145"/>
      <c r="I19" s="146"/>
      <c r="J19" s="140"/>
      <c r="K19" s="140"/>
    </row>
    <row r="20" spans="1:11" customFormat="1" ht="12.75" x14ac:dyDescent="0.2">
      <c r="A20" s="76"/>
      <c r="B20" s="141"/>
      <c r="C20" s="142"/>
      <c r="D20" s="142"/>
      <c r="E20" s="143"/>
      <c r="F20" s="144"/>
      <c r="G20" s="145"/>
      <c r="H20" s="145"/>
      <c r="I20" s="146"/>
      <c r="J20" s="140"/>
      <c r="K20" s="140"/>
    </row>
    <row r="21" spans="1:11" customFormat="1" ht="12.75" x14ac:dyDescent="0.2">
      <c r="A21" s="76"/>
      <c r="B21" s="141"/>
      <c r="C21" s="142"/>
      <c r="D21" s="142"/>
      <c r="E21" s="143"/>
      <c r="F21" s="144"/>
      <c r="G21" s="145"/>
      <c r="H21" s="145"/>
      <c r="I21" s="146"/>
      <c r="J21" s="140"/>
      <c r="K21" s="140"/>
    </row>
    <row r="22" spans="1:11" customFormat="1" ht="12.75" x14ac:dyDescent="0.2">
      <c r="A22" s="76"/>
      <c r="B22" s="141"/>
      <c r="C22" s="142"/>
      <c r="D22" s="142"/>
      <c r="E22" s="143"/>
      <c r="F22" s="144"/>
      <c r="G22" s="145"/>
      <c r="H22" s="145"/>
      <c r="I22" s="146"/>
      <c r="J22" s="140"/>
      <c r="K22" s="140"/>
    </row>
    <row r="23" spans="1:11" customFormat="1" ht="12.75" x14ac:dyDescent="0.2">
      <c r="A23" s="76"/>
      <c r="B23" s="141"/>
      <c r="C23" s="142"/>
      <c r="D23" s="142"/>
      <c r="E23" s="143"/>
      <c r="F23" s="144"/>
      <c r="G23" s="145"/>
      <c r="H23" s="145"/>
      <c r="I23" s="146"/>
      <c r="J23" s="140"/>
      <c r="K23" s="140"/>
    </row>
    <row r="24" spans="1:11" customFormat="1" ht="12.75" x14ac:dyDescent="0.2">
      <c r="A24" s="76"/>
      <c r="B24" s="141"/>
      <c r="C24" s="142"/>
      <c r="D24" s="142"/>
      <c r="E24" s="143"/>
      <c r="F24" s="144"/>
      <c r="G24" s="145"/>
      <c r="H24" s="145"/>
      <c r="I24" s="146"/>
      <c r="J24" s="140"/>
      <c r="K24" s="140"/>
    </row>
    <row r="25" spans="1:11" customFormat="1" ht="12.75" x14ac:dyDescent="0.2">
      <c r="A25" s="76"/>
      <c r="B25" s="141"/>
      <c r="C25" s="142"/>
      <c r="D25" s="142"/>
      <c r="E25" s="143"/>
      <c r="F25" s="144"/>
      <c r="G25" s="145"/>
      <c r="H25" s="145"/>
      <c r="I25" s="146"/>
      <c r="J25" s="140"/>
      <c r="K25" s="140"/>
    </row>
    <row r="26" spans="1:11" customFormat="1" ht="12.75" x14ac:dyDescent="0.2">
      <c r="A26" s="76"/>
      <c r="B26" s="141"/>
      <c r="C26" s="142"/>
      <c r="D26" s="142"/>
      <c r="E26" s="143"/>
      <c r="F26" s="144"/>
      <c r="G26" s="145"/>
      <c r="H26" s="145"/>
      <c r="I26" s="146"/>
      <c r="J26" s="140"/>
      <c r="K26" s="140"/>
    </row>
    <row r="27" spans="1:11" customFormat="1" ht="12.75" x14ac:dyDescent="0.2">
      <c r="A27" s="76"/>
      <c r="B27" s="141"/>
      <c r="C27" s="142"/>
      <c r="D27" s="142"/>
      <c r="E27" s="143"/>
      <c r="F27" s="144"/>
      <c r="G27" s="145"/>
      <c r="H27" s="145"/>
      <c r="I27" s="146"/>
      <c r="J27" s="140"/>
      <c r="K27" s="140"/>
    </row>
    <row r="28" spans="1:11" customFormat="1" ht="12.75" x14ac:dyDescent="0.2">
      <c r="A28" s="76"/>
      <c r="B28" s="141"/>
      <c r="C28" s="142"/>
      <c r="D28" s="142"/>
      <c r="E28" s="143"/>
      <c r="F28" s="144"/>
      <c r="G28" s="145"/>
      <c r="H28" s="145"/>
      <c r="I28" s="146"/>
      <c r="J28" s="140"/>
      <c r="K28" s="140"/>
    </row>
    <row r="29" spans="1:11" customFormat="1" ht="12.75" x14ac:dyDescent="0.2">
      <c r="A29" s="76"/>
      <c r="B29" s="141"/>
      <c r="C29" s="142"/>
      <c r="D29" s="142"/>
      <c r="E29" s="143"/>
      <c r="F29" s="144"/>
      <c r="G29" s="145"/>
      <c r="H29" s="145"/>
      <c r="I29" s="146"/>
      <c r="J29" s="140"/>
      <c r="K29" s="140"/>
    </row>
    <row r="30" spans="1:11" customFormat="1" ht="12.75" x14ac:dyDescent="0.2">
      <c r="A30" s="76"/>
      <c r="B30" s="141"/>
      <c r="C30" s="142"/>
      <c r="D30" s="142"/>
      <c r="E30" s="143"/>
      <c r="F30" s="144"/>
      <c r="G30" s="145"/>
      <c r="H30" s="145"/>
      <c r="I30" s="146"/>
      <c r="J30" s="140"/>
      <c r="K30" s="140"/>
    </row>
    <row r="31" spans="1:11" customFormat="1" ht="12.75" x14ac:dyDescent="0.2">
      <c r="A31" s="76"/>
      <c r="B31" s="141"/>
      <c r="C31" s="142"/>
      <c r="D31" s="142"/>
      <c r="E31" s="143"/>
      <c r="F31" s="144"/>
      <c r="G31" s="145"/>
      <c r="H31" s="145"/>
      <c r="I31" s="146"/>
      <c r="J31" s="140"/>
      <c r="K31" s="140"/>
    </row>
    <row r="32" spans="1:11" customFormat="1" ht="12.75" x14ac:dyDescent="0.2">
      <c r="A32" s="76"/>
      <c r="B32" s="141"/>
      <c r="C32" s="142"/>
      <c r="D32" s="142"/>
      <c r="E32" s="143"/>
      <c r="F32" s="144"/>
      <c r="G32" s="145"/>
      <c r="H32" s="145"/>
      <c r="I32" s="146"/>
      <c r="J32" s="140"/>
      <c r="K32" s="140"/>
    </row>
    <row r="33" spans="1:11" customFormat="1" ht="12.75" x14ac:dyDescent="0.2">
      <c r="A33" s="76"/>
      <c r="B33" s="141"/>
      <c r="C33" s="142"/>
      <c r="D33" s="142"/>
      <c r="E33" s="143"/>
      <c r="F33" s="144"/>
      <c r="G33" s="145"/>
      <c r="H33" s="145"/>
      <c r="I33" s="146"/>
      <c r="J33" s="140"/>
      <c r="K33" s="140"/>
    </row>
    <row r="34" spans="1:11" customFormat="1" ht="12.75" x14ac:dyDescent="0.2">
      <c r="A34" s="76"/>
      <c r="B34" s="141"/>
      <c r="C34" s="142"/>
      <c r="D34" s="142"/>
      <c r="E34" s="143"/>
      <c r="F34" s="144"/>
      <c r="G34" s="145"/>
      <c r="H34" s="145"/>
      <c r="I34" s="146"/>
      <c r="J34" s="140"/>
      <c r="K34" s="140"/>
    </row>
    <row r="35" spans="1:11" customFormat="1" ht="12.75" x14ac:dyDescent="0.2">
      <c r="A35" s="76"/>
      <c r="B35" s="141"/>
      <c r="C35" s="142"/>
      <c r="D35" s="142"/>
      <c r="E35" s="143"/>
      <c r="F35" s="144"/>
      <c r="G35" s="145"/>
      <c r="H35" s="145"/>
      <c r="I35" s="146"/>
      <c r="J35" s="140"/>
      <c r="K35" s="140"/>
    </row>
    <row r="36" spans="1:11" customFormat="1" ht="12.75" x14ac:dyDescent="0.2">
      <c r="A36" s="76"/>
      <c r="B36" s="141"/>
      <c r="C36" s="142"/>
      <c r="D36" s="142"/>
      <c r="E36" s="143"/>
      <c r="F36" s="144"/>
      <c r="G36" s="145"/>
      <c r="H36" s="145"/>
      <c r="I36" s="146"/>
      <c r="J36" s="140"/>
      <c r="K36" s="140"/>
    </row>
    <row r="37" spans="1:11" customFormat="1" ht="12.75" x14ac:dyDescent="0.2">
      <c r="A37" s="76"/>
      <c r="B37" s="141"/>
      <c r="C37" s="142"/>
      <c r="D37" s="142"/>
      <c r="E37" s="143"/>
      <c r="F37" s="144"/>
      <c r="G37" s="145"/>
      <c r="H37" s="145"/>
      <c r="I37" s="146"/>
      <c r="J37" s="140"/>
      <c r="K37" s="140"/>
    </row>
    <row r="38" spans="1:11" customFormat="1" ht="12.75" x14ac:dyDescent="0.2">
      <c r="A38" s="76"/>
      <c r="B38" s="141"/>
      <c r="C38" s="142"/>
      <c r="D38" s="142"/>
      <c r="E38" s="143"/>
      <c r="F38" s="144"/>
      <c r="G38" s="145"/>
      <c r="H38" s="145"/>
      <c r="I38" s="146"/>
      <c r="J38" s="140"/>
      <c r="K38" s="140"/>
    </row>
    <row r="39" spans="1:11" customFormat="1" ht="12.75" x14ac:dyDescent="0.2">
      <c r="A39" s="76"/>
      <c r="B39" s="141"/>
      <c r="C39" s="142"/>
      <c r="D39" s="142"/>
      <c r="E39" s="143"/>
      <c r="F39" s="144"/>
      <c r="G39" s="145"/>
      <c r="H39" s="145"/>
      <c r="I39" s="146"/>
      <c r="J39" s="140"/>
      <c r="K39" s="140"/>
    </row>
    <row r="40" spans="1:11" customFormat="1" ht="12.75" x14ac:dyDescent="0.2">
      <c r="A40" s="76"/>
      <c r="B40" s="141"/>
      <c r="C40" s="142"/>
      <c r="D40" s="142"/>
      <c r="E40" s="143"/>
      <c r="F40" s="144"/>
      <c r="G40" s="145"/>
      <c r="H40" s="145"/>
      <c r="I40" s="146"/>
      <c r="J40" s="140"/>
      <c r="K40" s="140"/>
    </row>
    <row r="41" spans="1:11" customFormat="1" ht="12.75" x14ac:dyDescent="0.2">
      <c r="A41" s="76"/>
      <c r="B41" s="141"/>
      <c r="C41" s="142"/>
      <c r="D41" s="142"/>
      <c r="E41" s="143"/>
      <c r="F41" s="144"/>
      <c r="G41" s="145"/>
      <c r="H41" s="145"/>
      <c r="I41" s="146"/>
      <c r="J41" s="140"/>
      <c r="K41" s="140"/>
    </row>
    <row r="42" spans="1:11" customFormat="1" ht="12.75" x14ac:dyDescent="0.2">
      <c r="A42" s="76"/>
      <c r="B42" s="141"/>
      <c r="C42" s="142"/>
      <c r="D42" s="142"/>
      <c r="E42" s="143"/>
      <c r="F42" s="144"/>
      <c r="G42" s="145"/>
      <c r="H42" s="145"/>
      <c r="I42" s="146"/>
      <c r="J42" s="140"/>
      <c r="K42" s="140"/>
    </row>
    <row r="43" spans="1:11" customFormat="1" ht="12.75" x14ac:dyDescent="0.2">
      <c r="A43" s="76"/>
      <c r="B43" s="141"/>
      <c r="C43" s="142"/>
      <c r="D43" s="142"/>
      <c r="E43" s="143"/>
      <c r="F43" s="144"/>
      <c r="G43" s="145"/>
      <c r="H43" s="145"/>
      <c r="I43" s="146"/>
      <c r="J43" s="140"/>
      <c r="K43" s="140"/>
    </row>
    <row r="44" spans="1:11" customFormat="1" ht="12.75" x14ac:dyDescent="0.2">
      <c r="A44" s="76"/>
      <c r="B44" s="141"/>
      <c r="C44" s="142"/>
      <c r="D44" s="142"/>
      <c r="E44" s="143"/>
      <c r="F44" s="144"/>
      <c r="G44" s="145"/>
      <c r="H44" s="145"/>
      <c r="I44" s="146"/>
      <c r="J44" s="140"/>
      <c r="K44" s="140"/>
    </row>
    <row r="45" spans="1:11" customFormat="1" ht="12.75" x14ac:dyDescent="0.2">
      <c r="A45" s="76"/>
      <c r="B45" s="141"/>
      <c r="C45" s="142"/>
      <c r="D45" s="142"/>
      <c r="E45" s="143"/>
      <c r="F45" s="144"/>
      <c r="G45" s="145"/>
      <c r="H45" s="145"/>
      <c r="I45" s="146"/>
      <c r="J45" s="140"/>
      <c r="K45" s="140"/>
    </row>
    <row r="46" spans="1:11" customFormat="1" ht="12.75" x14ac:dyDescent="0.2">
      <c r="A46" s="76"/>
      <c r="B46" s="141"/>
      <c r="C46" s="142"/>
      <c r="D46" s="142"/>
      <c r="E46" s="143"/>
      <c r="F46" s="144"/>
      <c r="G46" s="145"/>
      <c r="H46" s="145"/>
      <c r="I46" s="146"/>
      <c r="J46" s="140"/>
      <c r="K46" s="140"/>
    </row>
    <row r="47" spans="1:11" customFormat="1" ht="12.75" x14ac:dyDescent="0.2">
      <c r="A47" s="76"/>
      <c r="B47" s="141"/>
      <c r="C47" s="142"/>
      <c r="D47" s="142"/>
      <c r="E47" s="143"/>
      <c r="F47" s="144"/>
      <c r="G47" s="145"/>
      <c r="H47" s="145"/>
      <c r="I47" s="146"/>
      <c r="J47" s="140"/>
      <c r="K47" s="140"/>
    </row>
    <row r="48" spans="1:11" customFormat="1" ht="12.75" x14ac:dyDescent="0.2">
      <c r="A48" s="76"/>
      <c r="B48" s="141"/>
      <c r="C48" s="142"/>
      <c r="D48" s="142"/>
      <c r="E48" s="143"/>
      <c r="F48" s="144"/>
      <c r="G48" s="145"/>
      <c r="H48" s="145"/>
      <c r="I48" s="146"/>
      <c r="J48" s="140"/>
      <c r="K48" s="140"/>
    </row>
    <row r="49" spans="1:11" customFormat="1" ht="12.75" x14ac:dyDescent="0.2">
      <c r="A49" s="76"/>
      <c r="B49" s="141"/>
      <c r="C49" s="142"/>
      <c r="D49" s="142"/>
      <c r="E49" s="143"/>
      <c r="F49" s="144"/>
      <c r="G49" s="145"/>
      <c r="H49" s="145"/>
      <c r="I49" s="146"/>
      <c r="J49" s="140"/>
      <c r="K49" s="140"/>
    </row>
    <row r="50" spans="1:11" customFormat="1" ht="12.75" x14ac:dyDescent="0.2">
      <c r="A50" s="76"/>
      <c r="B50" s="141"/>
      <c r="C50" s="142"/>
      <c r="D50" s="142"/>
      <c r="E50" s="143"/>
      <c r="F50" s="144"/>
      <c r="G50" s="145"/>
      <c r="H50" s="145"/>
      <c r="I50" s="146"/>
      <c r="J50" s="140"/>
      <c r="K50" s="140"/>
    </row>
    <row r="51" spans="1:11" customFormat="1" ht="12.75" x14ac:dyDescent="0.2">
      <c r="A51" s="76"/>
      <c r="B51" s="141"/>
      <c r="C51" s="142"/>
      <c r="D51" s="142"/>
      <c r="E51" s="143"/>
      <c r="F51" s="144"/>
      <c r="G51" s="145"/>
      <c r="H51" s="145"/>
      <c r="I51" s="146"/>
      <c r="J51" s="140"/>
      <c r="K51" s="140"/>
    </row>
    <row r="52" spans="1:11" customFormat="1" ht="12.75" x14ac:dyDescent="0.2">
      <c r="A52" s="76"/>
      <c r="B52" s="141"/>
      <c r="C52" s="142"/>
      <c r="D52" s="142"/>
      <c r="E52" s="143"/>
      <c r="F52" s="144"/>
      <c r="G52" s="145"/>
      <c r="H52" s="145"/>
      <c r="I52" s="146"/>
      <c r="J52" s="140"/>
      <c r="K52" s="140"/>
    </row>
    <row r="53" spans="1:11" customFormat="1" ht="12.75" x14ac:dyDescent="0.2">
      <c r="A53" s="76"/>
      <c r="B53" s="141"/>
      <c r="C53" s="142"/>
      <c r="D53" s="142"/>
      <c r="E53" s="143"/>
      <c r="F53" s="144"/>
      <c r="G53" s="145"/>
      <c r="H53" s="145"/>
      <c r="I53" s="146"/>
      <c r="J53" s="140"/>
      <c r="K53" s="140"/>
    </row>
    <row r="54" spans="1:11" customFormat="1" ht="12.75" x14ac:dyDescent="0.2">
      <c r="A54" s="76"/>
      <c r="B54" s="141"/>
      <c r="C54" s="142"/>
      <c r="D54" s="142"/>
      <c r="E54" s="143"/>
      <c r="F54" s="144"/>
      <c r="G54" s="145"/>
      <c r="H54" s="145"/>
      <c r="I54" s="146"/>
      <c r="J54" s="140"/>
      <c r="K54" s="140"/>
    </row>
    <row r="55" spans="1:11" customFormat="1" ht="12.75" x14ac:dyDescent="0.2">
      <c r="A55" s="76"/>
      <c r="B55" s="141"/>
      <c r="C55" s="142"/>
      <c r="D55" s="142"/>
      <c r="E55" s="143"/>
      <c r="F55" s="144"/>
      <c r="G55" s="145"/>
      <c r="H55" s="145"/>
      <c r="I55" s="146"/>
      <c r="J55" s="140"/>
      <c r="K55" s="140"/>
    </row>
    <row r="56" spans="1:11" customFormat="1" ht="12.75" x14ac:dyDescent="0.2">
      <c r="A56" s="76"/>
      <c r="B56" s="141"/>
      <c r="C56" s="142"/>
      <c r="D56" s="142"/>
      <c r="E56" s="143"/>
      <c r="F56" s="144"/>
      <c r="G56" s="145"/>
      <c r="H56" s="145"/>
      <c r="I56" s="146"/>
      <c r="J56" s="140"/>
      <c r="K56" s="140"/>
    </row>
    <row r="57" spans="1:11" customFormat="1" ht="12.75" x14ac:dyDescent="0.2">
      <c r="A57" s="76"/>
      <c r="B57" s="141"/>
      <c r="C57" s="142"/>
      <c r="D57" s="142"/>
      <c r="E57" s="143"/>
      <c r="F57" s="144"/>
      <c r="G57" s="145"/>
      <c r="H57" s="145"/>
      <c r="I57" s="146"/>
      <c r="J57" s="140"/>
      <c r="K57" s="140"/>
    </row>
    <row r="58" spans="1:11" customFormat="1" ht="12.75" x14ac:dyDescent="0.2">
      <c r="A58" s="76"/>
      <c r="B58" s="141"/>
      <c r="C58" s="142"/>
      <c r="D58" s="142"/>
      <c r="E58" s="143"/>
      <c r="F58" s="144"/>
      <c r="G58" s="145"/>
      <c r="H58" s="145"/>
      <c r="I58" s="146"/>
      <c r="J58" s="140"/>
      <c r="K58" s="140"/>
    </row>
    <row r="59" spans="1:11" customFormat="1" ht="12.75" x14ac:dyDescent="0.2">
      <c r="A59" s="76"/>
      <c r="B59" s="141"/>
      <c r="C59" s="142"/>
      <c r="D59" s="142"/>
      <c r="E59" s="143"/>
      <c r="F59" s="144"/>
      <c r="G59" s="145"/>
      <c r="H59" s="145"/>
      <c r="I59" s="146"/>
      <c r="J59" s="140"/>
      <c r="K59" s="140"/>
    </row>
    <row r="60" spans="1:11" customFormat="1" ht="12.75" x14ac:dyDescent="0.2">
      <c r="A60" s="76"/>
      <c r="B60" s="141"/>
      <c r="C60" s="142"/>
      <c r="D60" s="142"/>
      <c r="E60" s="143"/>
      <c r="F60" s="144"/>
      <c r="G60" s="145"/>
      <c r="H60" s="145"/>
      <c r="I60" s="146"/>
      <c r="J60" s="140"/>
      <c r="K60" s="140"/>
    </row>
    <row r="61" spans="1:11" customFormat="1" ht="12.75" x14ac:dyDescent="0.2">
      <c r="A61" s="76"/>
      <c r="B61" s="141"/>
      <c r="C61" s="142"/>
      <c r="D61" s="142"/>
      <c r="E61" s="143"/>
      <c r="F61" s="144"/>
      <c r="G61" s="145"/>
      <c r="H61" s="145"/>
      <c r="I61" s="146"/>
      <c r="J61" s="140"/>
      <c r="K61" s="140"/>
    </row>
    <row r="62" spans="1:11" customFormat="1" ht="12.75" x14ac:dyDescent="0.2">
      <c r="A62" s="76"/>
      <c r="B62" s="141"/>
      <c r="C62" s="142"/>
      <c r="D62" s="142"/>
      <c r="E62" s="143"/>
      <c r="F62" s="144"/>
      <c r="G62" s="145"/>
      <c r="H62" s="145"/>
      <c r="I62" s="146"/>
      <c r="J62" s="140"/>
      <c r="K62" s="140"/>
    </row>
    <row r="63" spans="1:11" customFormat="1" ht="12.75" x14ac:dyDescent="0.2">
      <c r="A63" s="76"/>
      <c r="B63" s="141"/>
      <c r="C63" s="142"/>
      <c r="D63" s="142"/>
      <c r="E63" s="143"/>
      <c r="F63" s="144"/>
      <c r="G63" s="145"/>
      <c r="H63" s="145"/>
      <c r="I63" s="146"/>
      <c r="J63" s="140"/>
      <c r="K63" s="140"/>
    </row>
    <row r="64" spans="1:11" customFormat="1" ht="12.75" x14ac:dyDescent="0.2">
      <c r="A64" s="76"/>
      <c r="B64" s="141"/>
      <c r="C64" s="142"/>
      <c r="D64" s="142"/>
      <c r="E64" s="143"/>
      <c r="F64" s="144"/>
      <c r="G64" s="145"/>
      <c r="H64" s="145"/>
      <c r="I64" s="146"/>
      <c r="J64" s="140"/>
      <c r="K64" s="140"/>
    </row>
    <row r="65" spans="1:11" customFormat="1" ht="12.75" x14ac:dyDescent="0.2">
      <c r="A65" s="76"/>
      <c r="B65" s="141"/>
      <c r="C65" s="142"/>
      <c r="D65" s="142"/>
      <c r="E65" s="143"/>
      <c r="F65" s="144"/>
      <c r="G65" s="145"/>
      <c r="H65" s="145"/>
      <c r="I65" s="146"/>
      <c r="J65" s="140"/>
      <c r="K65" s="140"/>
    </row>
    <row r="66" spans="1:11" customFormat="1" ht="12.75" x14ac:dyDescent="0.2">
      <c r="A66" s="76"/>
      <c r="B66" s="141"/>
      <c r="C66" s="142"/>
      <c r="D66" s="142"/>
      <c r="E66" s="143"/>
      <c r="F66" s="144"/>
      <c r="G66" s="145"/>
      <c r="H66" s="145"/>
      <c r="I66" s="146"/>
      <c r="J66" s="140"/>
      <c r="K66" s="140"/>
    </row>
    <row r="67" spans="1:11" customFormat="1" ht="12.75" x14ac:dyDescent="0.2">
      <c r="A67" s="76"/>
      <c r="B67" s="141"/>
      <c r="C67" s="142"/>
      <c r="D67" s="142"/>
      <c r="E67" s="143"/>
      <c r="F67" s="144"/>
      <c r="G67" s="145"/>
      <c r="H67" s="145"/>
      <c r="I67" s="146"/>
      <c r="J67" s="140"/>
      <c r="K67" s="140"/>
    </row>
    <row r="68" spans="1:11" customFormat="1" ht="12.75" x14ac:dyDescent="0.2">
      <c r="A68" s="76"/>
      <c r="B68" s="141"/>
      <c r="C68" s="142"/>
      <c r="D68" s="142"/>
      <c r="E68" s="143"/>
      <c r="F68" s="144"/>
      <c r="G68" s="145"/>
      <c r="H68" s="145"/>
      <c r="I68" s="146"/>
      <c r="J68" s="140"/>
      <c r="K68" s="140"/>
    </row>
    <row r="69" spans="1:11" customFormat="1" ht="12.75" x14ac:dyDescent="0.2">
      <c r="A69" s="76"/>
      <c r="B69" s="141"/>
      <c r="C69" s="142"/>
      <c r="D69" s="142"/>
      <c r="E69" s="143"/>
      <c r="F69" s="144"/>
      <c r="G69" s="145"/>
      <c r="H69" s="145"/>
      <c r="I69" s="146"/>
      <c r="J69" s="140"/>
      <c r="K69" s="140"/>
    </row>
    <row r="70" spans="1:11" customFormat="1" ht="12.75" x14ac:dyDescent="0.2">
      <c r="A70" s="76"/>
      <c r="B70" s="141"/>
      <c r="C70" s="142"/>
      <c r="D70" s="142"/>
      <c r="E70" s="143"/>
      <c r="F70" s="144"/>
      <c r="G70" s="145"/>
      <c r="H70" s="145"/>
      <c r="I70" s="146"/>
      <c r="J70" s="140"/>
      <c r="K70" s="140"/>
    </row>
    <row r="71" spans="1:11" customFormat="1" ht="12.75" x14ac:dyDescent="0.2">
      <c r="A71" s="76"/>
      <c r="B71" s="141"/>
      <c r="C71" s="142"/>
      <c r="D71" s="142"/>
      <c r="E71" s="143"/>
      <c r="F71" s="144"/>
      <c r="G71" s="145"/>
      <c r="H71" s="145"/>
      <c r="I71" s="146"/>
      <c r="J71" s="140"/>
      <c r="K71" s="140"/>
    </row>
    <row r="72" spans="1:11" customFormat="1" ht="12.75" x14ac:dyDescent="0.2">
      <c r="A72" s="76"/>
      <c r="B72" s="141"/>
      <c r="C72" s="142"/>
      <c r="D72" s="142"/>
      <c r="E72" s="143"/>
      <c r="F72" s="144"/>
      <c r="G72" s="145"/>
      <c r="H72" s="145"/>
      <c r="I72" s="146"/>
      <c r="J72" s="140"/>
      <c r="K72" s="140"/>
    </row>
    <row r="73" spans="1:11" customFormat="1" ht="12.75" x14ac:dyDescent="0.2">
      <c r="A73" s="76"/>
      <c r="B73" s="141"/>
      <c r="C73" s="142"/>
      <c r="D73" s="142"/>
      <c r="E73" s="143"/>
      <c r="F73" s="144"/>
      <c r="G73" s="145"/>
      <c r="H73" s="145"/>
      <c r="I73" s="146"/>
      <c r="J73" s="140"/>
      <c r="K73" s="140"/>
    </row>
    <row r="74" spans="1:11" customFormat="1" ht="12.75" x14ac:dyDescent="0.2">
      <c r="A74" s="76"/>
      <c r="B74" s="141"/>
      <c r="C74" s="142"/>
      <c r="D74" s="142"/>
      <c r="E74" s="143"/>
      <c r="F74" s="144"/>
      <c r="G74" s="145"/>
      <c r="H74" s="145"/>
      <c r="I74" s="146"/>
      <c r="J74" s="140"/>
      <c r="K74" s="140"/>
    </row>
    <row r="75" spans="1:11" customFormat="1" ht="12.75" x14ac:dyDescent="0.2">
      <c r="A75" s="76"/>
      <c r="B75" s="141"/>
      <c r="C75" s="142"/>
      <c r="D75" s="142"/>
      <c r="E75" s="143"/>
      <c r="F75" s="144"/>
      <c r="G75" s="145"/>
      <c r="H75" s="145"/>
      <c r="I75" s="146"/>
      <c r="J75" s="140"/>
      <c r="K75" s="140"/>
    </row>
    <row r="76" spans="1:11" customFormat="1" ht="12.75" x14ac:dyDescent="0.2">
      <c r="A76" s="76"/>
      <c r="B76" s="141"/>
      <c r="C76" s="142"/>
      <c r="D76" s="142"/>
      <c r="E76" s="143"/>
      <c r="F76" s="144"/>
      <c r="G76" s="145"/>
      <c r="H76" s="145"/>
      <c r="I76" s="146"/>
      <c r="J76" s="140"/>
      <c r="K76" s="140"/>
    </row>
    <row r="77" spans="1:11" customFormat="1" ht="12.75" x14ac:dyDescent="0.2">
      <c r="A77" s="76"/>
      <c r="B77" s="141"/>
      <c r="C77" s="142"/>
      <c r="D77" s="142"/>
      <c r="E77" s="143"/>
      <c r="F77" s="144"/>
      <c r="G77" s="145"/>
      <c r="H77" s="145"/>
      <c r="I77" s="146"/>
      <c r="J77" s="140"/>
      <c r="K77" s="140"/>
    </row>
    <row r="78" spans="1:11" customFormat="1" ht="12.75" x14ac:dyDescent="0.2">
      <c r="A78" s="76"/>
      <c r="B78" s="141"/>
      <c r="C78" s="142"/>
      <c r="D78" s="142"/>
      <c r="E78" s="143"/>
      <c r="F78" s="144"/>
      <c r="G78" s="145"/>
      <c r="H78" s="145"/>
      <c r="I78" s="146"/>
      <c r="J78" s="140"/>
      <c r="K78" s="140"/>
    </row>
    <row r="79" spans="1:11" customFormat="1" ht="12.75" x14ac:dyDescent="0.2">
      <c r="A79" s="76"/>
      <c r="B79" s="141"/>
      <c r="C79" s="142"/>
      <c r="D79" s="142"/>
      <c r="E79" s="143"/>
      <c r="F79" s="144"/>
      <c r="G79" s="145"/>
      <c r="H79" s="145"/>
      <c r="I79" s="146"/>
      <c r="J79" s="140"/>
      <c r="K79" s="140"/>
    </row>
    <row r="80" spans="1:11" customFormat="1" ht="12.75" x14ac:dyDescent="0.2">
      <c r="A80" s="76"/>
      <c r="B80" s="141"/>
      <c r="C80" s="142"/>
      <c r="D80" s="142"/>
      <c r="E80" s="143"/>
      <c r="F80" s="144"/>
      <c r="G80" s="145"/>
      <c r="H80" s="145"/>
      <c r="I80" s="146"/>
      <c r="J80" s="140"/>
      <c r="K80" s="140"/>
    </row>
    <row r="81" spans="1:12" customFormat="1" ht="12.75" x14ac:dyDescent="0.2">
      <c r="A81" s="76"/>
      <c r="B81" s="141"/>
      <c r="C81" s="142"/>
      <c r="D81" s="142"/>
      <c r="E81" s="143"/>
      <c r="F81" s="144"/>
      <c r="G81" s="145"/>
      <c r="H81" s="145"/>
      <c r="I81" s="146"/>
      <c r="J81" s="140"/>
      <c r="K81" s="140"/>
    </row>
    <row r="82" spans="1:12" customFormat="1" ht="12.75" x14ac:dyDescent="0.2">
      <c r="A82" s="76"/>
      <c r="B82" s="141"/>
      <c r="C82" s="142"/>
      <c r="D82" s="142"/>
      <c r="E82" s="143"/>
      <c r="F82" s="144"/>
      <c r="G82" s="145"/>
      <c r="H82" s="145"/>
      <c r="I82" s="146"/>
      <c r="J82" s="140"/>
      <c r="K82" s="140"/>
    </row>
    <row r="83" spans="1:12" customFormat="1" ht="12.75" x14ac:dyDescent="0.2">
      <c r="A83" s="76"/>
      <c r="B83" s="141"/>
      <c r="C83" s="142"/>
      <c r="D83" s="142"/>
      <c r="E83" s="143"/>
      <c r="F83" s="144"/>
      <c r="G83" s="145"/>
      <c r="H83" s="145"/>
      <c r="I83" s="146"/>
      <c r="J83" s="140"/>
      <c r="K83" s="140"/>
    </row>
    <row r="84" spans="1:12" customFormat="1" ht="12.75" x14ac:dyDescent="0.2">
      <c r="A84" s="76"/>
      <c r="B84" s="141"/>
      <c r="C84" s="142"/>
      <c r="D84" s="142"/>
      <c r="E84" s="143"/>
      <c r="F84" s="144"/>
      <c r="G84" s="145"/>
      <c r="H84" s="145"/>
      <c r="I84" s="146"/>
      <c r="J84" s="140"/>
      <c r="K84" s="140"/>
    </row>
    <row r="85" spans="1:12" customFormat="1" ht="12.75" x14ac:dyDescent="0.2">
      <c r="A85" s="76"/>
      <c r="B85" s="141"/>
      <c r="C85" s="142"/>
      <c r="D85" s="142"/>
      <c r="E85" s="143"/>
      <c r="F85" s="144"/>
      <c r="G85" s="145"/>
      <c r="H85" s="145"/>
      <c r="I85" s="146"/>
      <c r="J85" s="140"/>
      <c r="K85" s="140"/>
    </row>
    <row r="86" spans="1:12" ht="14.25" customHeight="1" x14ac:dyDescent="0.25">
      <c r="A86" s="530" t="s">
        <v>86</v>
      </c>
      <c r="B86" s="530"/>
      <c r="C86" s="530"/>
      <c r="D86" s="530"/>
      <c r="E86" s="530"/>
      <c r="F86" s="530"/>
      <c r="G86" s="530"/>
      <c r="H86" s="118">
        <f>SUM(H9:H85)</f>
        <v>0</v>
      </c>
      <c r="I86" s="87" t="s">
        <v>98</v>
      </c>
      <c r="J86" s="88" t="e">
        <f>#REF!/1.02</f>
        <v>#REF!</v>
      </c>
      <c r="K86" s="90"/>
      <c r="L86" s="90"/>
    </row>
    <row r="87" spans="1:12" ht="14.25" customHeight="1" x14ac:dyDescent="0.25">
      <c r="A87" s="530" t="s">
        <v>97</v>
      </c>
      <c r="B87" s="530"/>
      <c r="C87" s="530"/>
      <c r="D87" s="530"/>
      <c r="E87" s="530"/>
      <c r="F87" s="530"/>
      <c r="G87" s="530"/>
      <c r="H87" s="118">
        <f>H86*0.2</f>
        <v>0</v>
      </c>
      <c r="I87" s="80"/>
    </row>
    <row r="88" spans="1:12" x14ac:dyDescent="0.25">
      <c r="A88" s="530" t="s">
        <v>87</v>
      </c>
      <c r="B88" s="530"/>
      <c r="C88" s="530"/>
      <c r="D88" s="530"/>
      <c r="E88" s="530"/>
      <c r="F88" s="530"/>
      <c r="G88" s="530"/>
      <c r="H88" s="118">
        <f>H86+H87</f>
        <v>0</v>
      </c>
      <c r="I88" s="80"/>
      <c r="J88" s="105"/>
    </row>
    <row r="89" spans="1:12" ht="15" customHeight="1" x14ac:dyDescent="0.25">
      <c r="B89" s="89"/>
      <c r="D89" s="86"/>
      <c r="E89" s="86"/>
      <c r="G89" s="100"/>
      <c r="H89" s="100"/>
      <c r="I89" s="80"/>
      <c r="J89" s="105"/>
    </row>
    <row r="90" spans="1:12" s="83" customFormat="1" ht="15" customHeight="1" x14ac:dyDescent="0.25">
      <c r="A90" s="92"/>
      <c r="B90" s="92" t="s">
        <v>88</v>
      </c>
      <c r="C90" s="102"/>
      <c r="D90" s="92"/>
      <c r="E90" s="92"/>
      <c r="F90" s="92"/>
      <c r="G90" s="122"/>
      <c r="H90" s="122"/>
    </row>
    <row r="91" spans="1:12" s="83" customFormat="1" ht="27.6" customHeight="1" x14ac:dyDescent="0.25">
      <c r="A91" s="92"/>
      <c r="B91" s="92" t="e">
        <f>CONCATENATE("Цены действительны на ",#REF!," ",#REF!,"")</f>
        <v>#REF!</v>
      </c>
      <c r="C91" s="102"/>
      <c r="D91" s="92"/>
      <c r="E91" s="92"/>
      <c r="F91" s="92"/>
      <c r="G91" s="122"/>
      <c r="H91" s="122"/>
    </row>
    <row r="92" spans="1:12" s="83" customFormat="1" ht="15" customHeight="1" x14ac:dyDescent="0.25">
      <c r="A92" s="92"/>
      <c r="B92" s="92"/>
      <c r="C92" s="102"/>
      <c r="D92" s="92"/>
      <c r="E92" s="92"/>
      <c r="F92" s="92"/>
      <c r="G92" s="122"/>
      <c r="H92" s="122"/>
    </row>
    <row r="93" spans="1:12" s="83" customFormat="1" ht="34.5" customHeight="1" x14ac:dyDescent="0.25">
      <c r="A93" s="92"/>
      <c r="B93" s="92" t="e">
        <f>CONCATENATE(#REF!," ",#REF!)</f>
        <v>#REF!</v>
      </c>
      <c r="C93" s="102"/>
      <c r="D93" s="529" t="e">
        <f>#REF!</f>
        <v>#REF!</v>
      </c>
      <c r="E93" s="529"/>
      <c r="F93" s="529"/>
      <c r="G93" s="529"/>
      <c r="H93" s="529"/>
    </row>
    <row r="94" spans="1:12" s="83" customFormat="1" ht="15" customHeight="1" x14ac:dyDescent="0.25">
      <c r="A94" s="92"/>
      <c r="B94" s="92" t="e">
        <f>#REF!</f>
        <v>#REF!</v>
      </c>
      <c r="C94" s="102"/>
      <c r="D94" s="92" t="e">
        <f>#REF!</f>
        <v>#REF!</v>
      </c>
      <c r="E94" s="92"/>
      <c r="F94" s="92"/>
      <c r="G94" s="102"/>
      <c r="H94" s="102"/>
    </row>
    <row r="95" spans="1:12" s="83" customFormat="1" ht="15" customHeight="1" x14ac:dyDescent="0.25">
      <c r="A95" s="92"/>
      <c r="B95" s="93"/>
      <c r="C95" s="102"/>
      <c r="D95" s="93"/>
      <c r="E95" s="93"/>
      <c r="F95" s="93"/>
      <c r="G95" s="123"/>
      <c r="H95" s="122"/>
    </row>
    <row r="96" spans="1:12" s="83" customFormat="1" ht="15" customHeight="1" x14ac:dyDescent="0.25">
      <c r="A96" s="92"/>
      <c r="B96" s="104" t="s">
        <v>91</v>
      </c>
      <c r="C96" s="102" t="e">
        <f>CONCATENATE(#REF!," г.")</f>
        <v>#REF!</v>
      </c>
      <c r="D96" s="94" t="s">
        <v>91</v>
      </c>
      <c r="E96" s="94"/>
      <c r="F96" s="94"/>
      <c r="G96" s="124"/>
      <c r="H96" s="101" t="e">
        <f>CONCATENATE(#REF!," г.")</f>
        <v>#REF!</v>
      </c>
    </row>
    <row r="97" spans="4:9" x14ac:dyDescent="0.25">
      <c r="D97" s="86"/>
      <c r="E97" s="86"/>
      <c r="G97" s="100"/>
      <c r="H97" s="100"/>
      <c r="I97" s="80"/>
    </row>
  </sheetData>
  <mergeCells count="9">
    <mergeCell ref="A87:G87"/>
    <mergeCell ref="A88:G88"/>
    <mergeCell ref="D93:H93"/>
    <mergeCell ref="A1:H1"/>
    <mergeCell ref="A2:H2"/>
    <mergeCell ref="A3:H3"/>
    <mergeCell ref="A4:H4"/>
    <mergeCell ref="A8:H8"/>
    <mergeCell ref="A86:G8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fitToHeight="0" orientation="landscape" horizontalDpi="1200" verticalDpi="1200" r:id="rId1"/>
  <headerFooter alignWithMargins="0"/>
  <rowBreaks count="1" manualBreakCount="1">
    <brk id="85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tabColor theme="6" tint="0.79998168889431442"/>
    <pageSetUpPr fitToPage="1"/>
  </sheetPr>
  <dimension ref="A1:P44"/>
  <sheetViews>
    <sheetView view="pageBreakPreview" zoomScaleNormal="100" zoomScaleSheetLayoutView="100" workbookViewId="0">
      <selection activeCell="D27" sqref="D27:F28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 ca="1">_xlfn.CONCAT(#REF!,", ",#REF!)</f>
        <v>#NAME?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H34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e">
        <f>CONCATENATE("Составлен в текущем уровне цен ",#REF!,)</f>
        <v>#REF!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4">
        <v>2</v>
      </c>
      <c r="B28" s="165" t="e">
        <f>#REF!</f>
        <v>#REF!</v>
      </c>
      <c r="C28" s="166" t="e">
        <f>CONCATENATE(#REF!,". ",#REF!,". ",#REF!)</f>
        <v>#REF!</v>
      </c>
      <c r="D28" s="167"/>
      <c r="E28" s="167"/>
      <c r="F28" s="167"/>
      <c r="G28" s="167"/>
      <c r="H28" s="167">
        <f>SUM(D28:G28)</f>
        <v>0</v>
      </c>
      <c r="L28" s="151"/>
      <c r="M28" s="151"/>
      <c r="N28" s="163"/>
      <c r="O28" s="151"/>
      <c r="P28" s="151"/>
    </row>
    <row r="29" spans="1:16" ht="14.25" x14ac:dyDescent="0.2">
      <c r="A29" s="168"/>
      <c r="B29" s="541" t="s">
        <v>157</v>
      </c>
      <c r="C29" s="542"/>
      <c r="D29" s="169">
        <f>SUM(D27:D28)</f>
        <v>0</v>
      </c>
      <c r="E29" s="169">
        <f t="shared" ref="E29:F29" si="0">SUM(E27:E28)</f>
        <v>0</v>
      </c>
      <c r="F29" s="169">
        <f t="shared" si="0"/>
        <v>0</v>
      </c>
      <c r="G29" s="170"/>
      <c r="H29" s="169">
        <f>SUM(D29:G29)</f>
        <v>0</v>
      </c>
      <c r="J29" s="176">
        <f>H27+H28</f>
        <v>0</v>
      </c>
      <c r="L29" s="151"/>
      <c r="M29" s="151"/>
      <c r="N29" s="163"/>
      <c r="O29" s="171" t="s">
        <v>157</v>
      </c>
      <c r="P29" s="151"/>
    </row>
    <row r="30" spans="1:16" ht="14.25" x14ac:dyDescent="0.2">
      <c r="A30" s="543" t="s">
        <v>158</v>
      </c>
      <c r="B30" s="544"/>
      <c r="C30" s="544"/>
      <c r="D30" s="544"/>
      <c r="E30" s="544"/>
      <c r="F30" s="544"/>
      <c r="G30" s="544"/>
      <c r="H30" s="545"/>
      <c r="L30" s="151"/>
      <c r="M30" s="151"/>
      <c r="N30" s="163" t="s">
        <v>158</v>
      </c>
      <c r="O30" s="171"/>
      <c r="P30" s="151"/>
    </row>
    <row r="31" spans="1:16" ht="14.25" x14ac:dyDescent="0.2">
      <c r="A31" s="168"/>
      <c r="B31" s="541" t="s">
        <v>159</v>
      </c>
      <c r="C31" s="542"/>
      <c r="D31" s="169">
        <f>D29</f>
        <v>0</v>
      </c>
      <c r="E31" s="169">
        <f t="shared" ref="E31:F31" si="1">E29</f>
        <v>0</v>
      </c>
      <c r="F31" s="169">
        <f t="shared" si="1"/>
        <v>0</v>
      </c>
      <c r="G31" s="170"/>
      <c r="H31" s="169">
        <f>SUM(D31:G31)</f>
        <v>0</v>
      </c>
      <c r="L31" s="151"/>
      <c r="M31" s="151"/>
      <c r="N31" s="163"/>
      <c r="O31" s="171"/>
      <c r="P31" s="171" t="s">
        <v>159</v>
      </c>
    </row>
    <row r="32" spans="1:16" ht="14.25" x14ac:dyDescent="0.2">
      <c r="A32" s="543" t="s">
        <v>160</v>
      </c>
      <c r="B32" s="544"/>
      <c r="C32" s="544"/>
      <c r="D32" s="544"/>
      <c r="E32" s="544"/>
      <c r="F32" s="544"/>
      <c r="G32" s="544"/>
      <c r="H32" s="545"/>
      <c r="L32" s="151"/>
      <c r="M32" s="151"/>
      <c r="N32" s="163" t="s">
        <v>160</v>
      </c>
      <c r="O32" s="171"/>
      <c r="P32" s="171"/>
    </row>
    <row r="33" spans="1:16" ht="14.25" x14ac:dyDescent="0.2">
      <c r="A33" s="168"/>
      <c r="B33" s="541" t="s">
        <v>161</v>
      </c>
      <c r="C33" s="542"/>
      <c r="D33" s="169">
        <f>D31</f>
        <v>0</v>
      </c>
      <c r="E33" s="169">
        <f t="shared" ref="E33:F33" si="2">E31</f>
        <v>0</v>
      </c>
      <c r="F33" s="169">
        <f t="shared" si="2"/>
        <v>0</v>
      </c>
      <c r="G33" s="170"/>
      <c r="H33" s="169">
        <f>SUM(D33:G33)</f>
        <v>0</v>
      </c>
      <c r="L33" s="151"/>
      <c r="M33" s="151"/>
      <c r="N33" s="163"/>
      <c r="O33" s="171"/>
      <c r="P33" s="171" t="s">
        <v>161</v>
      </c>
    </row>
    <row r="34" spans="1:16" ht="14.25" x14ac:dyDescent="0.2">
      <c r="A34" s="168"/>
      <c r="B34" s="541" t="s">
        <v>162</v>
      </c>
      <c r="C34" s="542"/>
      <c r="D34" s="169">
        <f>D33</f>
        <v>0</v>
      </c>
      <c r="E34" s="169">
        <f t="shared" ref="E34:F34" si="3">E33</f>
        <v>0</v>
      </c>
      <c r="F34" s="169">
        <f t="shared" si="3"/>
        <v>0</v>
      </c>
      <c r="G34" s="170"/>
      <c r="H34" s="169">
        <f>SUM(D34:G34)</f>
        <v>0</v>
      </c>
      <c r="L34" s="151"/>
      <c r="M34" s="151"/>
      <c r="N34" s="163"/>
      <c r="O34" s="171"/>
      <c r="P34" s="171" t="s">
        <v>162</v>
      </c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5"/>
      <c r="B36" s="125"/>
      <c r="C36" s="125"/>
      <c r="D36" s="125"/>
      <c r="E36" s="125"/>
      <c r="F36" s="125"/>
      <c r="G36" s="125"/>
      <c r="H36" s="125"/>
      <c r="L36" s="151"/>
      <c r="M36" s="151"/>
      <c r="N36" s="151"/>
      <c r="O36" s="151"/>
      <c r="P36" s="151"/>
    </row>
    <row r="37" spans="1:16" ht="14.25" x14ac:dyDescent="0.2">
      <c r="A37" s="129" t="e">
        <f>#REF!</f>
        <v>#REF!</v>
      </c>
      <c r="B37" s="125"/>
      <c r="E37" s="172"/>
      <c r="F37" s="138" t="e">
        <f>#REF!</f>
        <v>#REF!</v>
      </c>
      <c r="G37" s="172"/>
      <c r="H37" s="172"/>
      <c r="L37" s="151"/>
      <c r="M37" s="151"/>
      <c r="N37" s="151"/>
      <c r="O37" s="151"/>
      <c r="P37" s="151"/>
    </row>
    <row r="38" spans="1:16" ht="14.25" x14ac:dyDescent="0.2">
      <c r="A38" s="125"/>
      <c r="B38" s="125"/>
      <c r="C38" s="173" t="s">
        <v>163</v>
      </c>
      <c r="D38" s="173"/>
      <c r="E38" s="173"/>
      <c r="F38" s="173"/>
      <c r="G38" s="173"/>
      <c r="H38" s="173"/>
      <c r="L38" s="151"/>
      <c r="M38" s="151"/>
      <c r="N38" s="151"/>
      <c r="O38" s="151"/>
      <c r="P38" s="151"/>
    </row>
    <row r="39" spans="1:16" ht="14.25" x14ac:dyDescent="0.2">
      <c r="A39" s="129" t="e">
        <f>#REF!</f>
        <v>#REF!</v>
      </c>
      <c r="C39" s="138"/>
      <c r="D39" s="138"/>
      <c r="E39" s="138"/>
      <c r="F39" s="138" t="e">
        <f>#REF!</f>
        <v>#REF!</v>
      </c>
      <c r="G39" s="138"/>
      <c r="H39" s="138"/>
      <c r="L39" s="151"/>
      <c r="M39" s="151"/>
      <c r="N39" s="151"/>
      <c r="O39" s="151"/>
      <c r="P39" s="151"/>
    </row>
    <row r="40" spans="1:16" ht="14.25" x14ac:dyDescent="0.2">
      <c r="A40" s="127"/>
      <c r="C40" s="173" t="s">
        <v>163</v>
      </c>
      <c r="D40" s="173"/>
      <c r="E40" s="173"/>
      <c r="F40" s="173"/>
      <c r="G40" s="173"/>
      <c r="H40" s="173"/>
      <c r="L40" s="151"/>
      <c r="M40" s="151"/>
      <c r="N40" s="151"/>
      <c r="O40" s="151"/>
      <c r="P40" s="151"/>
    </row>
    <row r="41" spans="1:16" ht="14.25" x14ac:dyDescent="0.2">
      <c r="A41" s="129" t="s">
        <v>164</v>
      </c>
      <c r="C41" s="138"/>
      <c r="D41" s="138"/>
      <c r="E41" s="138"/>
      <c r="F41" s="138" t="e">
        <f>#REF!</f>
        <v>#REF!</v>
      </c>
      <c r="G41" s="138"/>
      <c r="H41" s="138"/>
      <c r="I41" s="128"/>
      <c r="J41" s="128"/>
      <c r="K41" s="128"/>
      <c r="L41" s="151"/>
      <c r="M41" s="151"/>
      <c r="N41" s="151"/>
      <c r="O41" s="151"/>
      <c r="P41" s="151"/>
    </row>
    <row r="42" spans="1:16" ht="14.25" x14ac:dyDescent="0.2">
      <c r="A42" s="127"/>
      <c r="C42" s="173" t="s">
        <v>75</v>
      </c>
      <c r="D42" s="173"/>
      <c r="E42" s="173"/>
      <c r="F42" s="173"/>
      <c r="G42" s="173"/>
      <c r="H42" s="173"/>
      <c r="I42" s="174"/>
      <c r="J42" s="174"/>
      <c r="K42" s="174"/>
      <c r="L42" s="151"/>
      <c r="M42" s="151"/>
      <c r="N42" s="151"/>
      <c r="O42" s="151"/>
      <c r="P42" s="151"/>
    </row>
    <row r="43" spans="1:16" ht="14.25" x14ac:dyDescent="0.2">
      <c r="A43" s="129" t="s">
        <v>165</v>
      </c>
      <c r="C43" s="138"/>
      <c r="D43" s="138"/>
      <c r="E43" s="138"/>
      <c r="F43" s="138" t="e">
        <f>#REF!</f>
        <v>#REF!</v>
      </c>
      <c r="G43" s="138"/>
      <c r="H43" s="138"/>
      <c r="I43" s="128"/>
      <c r="J43" s="128"/>
      <c r="K43" s="128"/>
      <c r="L43" s="151"/>
      <c r="M43" s="151"/>
      <c r="N43" s="151"/>
      <c r="O43" s="151"/>
      <c r="P43" s="151"/>
    </row>
    <row r="44" spans="1:16" ht="14.25" x14ac:dyDescent="0.2">
      <c r="A44" s="125"/>
      <c r="C44" s="173" t="s">
        <v>75</v>
      </c>
      <c r="D44" s="173"/>
      <c r="E44" s="173"/>
      <c r="F44" s="173"/>
      <c r="G44" s="173"/>
      <c r="H44" s="173"/>
      <c r="I44" s="174"/>
      <c r="J44" s="174"/>
      <c r="K44" s="174"/>
      <c r="L44" s="151"/>
      <c r="M44" s="151"/>
      <c r="N44" s="151"/>
      <c r="O44" s="151"/>
      <c r="P44" s="151"/>
    </row>
  </sheetData>
  <mergeCells count="22">
    <mergeCell ref="B34:C34"/>
    <mergeCell ref="A26:H26"/>
    <mergeCell ref="B29:C29"/>
    <mergeCell ref="A30:H30"/>
    <mergeCell ref="B31:C31"/>
    <mergeCell ref="A32:H32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tabColor theme="6" tint="0.79998168889431442"/>
    <pageSetUpPr fitToPage="1"/>
  </sheetPr>
  <dimension ref="A1:P44"/>
  <sheetViews>
    <sheetView view="pageBreakPreview" zoomScaleNormal="100" zoomScaleSheetLayoutView="100" workbookViewId="0">
      <selection activeCell="D27" sqref="D27:F28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 ca="1">_xlfn.CONCAT(#REF!,", ",#REF!)</f>
        <v>#NAME?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H34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s">
        <v>166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4">
        <v>2</v>
      </c>
      <c r="B28" s="165" t="e">
        <f>#REF!</f>
        <v>#REF!</v>
      </c>
      <c r="C28" s="166" t="e">
        <f>CONCATENATE(#REF!,". ",#REF!,". ",#REF!)</f>
        <v>#REF!</v>
      </c>
      <c r="D28" s="167"/>
      <c r="E28" s="167"/>
      <c r="F28" s="167"/>
      <c r="G28" s="167"/>
      <c r="H28" s="167">
        <f>SUM(D28:G28)</f>
        <v>0</v>
      </c>
      <c r="L28" s="151"/>
      <c r="M28" s="151"/>
      <c r="N28" s="163"/>
      <c r="O28" s="151"/>
      <c r="P28" s="151"/>
    </row>
    <row r="29" spans="1:16" ht="14.25" x14ac:dyDescent="0.2">
      <c r="A29" s="168"/>
      <c r="B29" s="541" t="s">
        <v>157</v>
      </c>
      <c r="C29" s="542"/>
      <c r="D29" s="169">
        <f>SUM(D27:D28)</f>
        <v>0</v>
      </c>
      <c r="E29" s="169">
        <f t="shared" ref="E29" si="0">SUM(E27:E28)</f>
        <v>0</v>
      </c>
      <c r="F29" s="169">
        <f>SUM(F27:F28)</f>
        <v>0</v>
      </c>
      <c r="G29" s="170"/>
      <c r="H29" s="169">
        <f>SUM(D29:G29)</f>
        <v>0</v>
      </c>
      <c r="I29" s="176">
        <f>H27+H28</f>
        <v>0</v>
      </c>
      <c r="L29" s="151"/>
      <c r="M29" s="151"/>
      <c r="N29" s="163"/>
      <c r="O29" s="171" t="s">
        <v>157</v>
      </c>
      <c r="P29" s="151"/>
    </row>
    <row r="30" spans="1:16" ht="14.25" x14ac:dyDescent="0.2">
      <c r="A30" s="543" t="s">
        <v>158</v>
      </c>
      <c r="B30" s="544"/>
      <c r="C30" s="544"/>
      <c r="D30" s="544"/>
      <c r="E30" s="544"/>
      <c r="F30" s="544"/>
      <c r="G30" s="544"/>
      <c r="H30" s="545"/>
      <c r="L30" s="151"/>
      <c r="M30" s="151"/>
      <c r="N30" s="163" t="s">
        <v>158</v>
      </c>
      <c r="O30" s="171"/>
      <c r="P30" s="151"/>
    </row>
    <row r="31" spans="1:16" ht="14.25" x14ac:dyDescent="0.2">
      <c r="A31" s="168"/>
      <c r="B31" s="541" t="s">
        <v>159</v>
      </c>
      <c r="C31" s="542"/>
      <c r="D31" s="169">
        <f>D29</f>
        <v>0</v>
      </c>
      <c r="E31" s="169">
        <f t="shared" ref="E31:F31" si="1">E29</f>
        <v>0</v>
      </c>
      <c r="F31" s="169">
        <f t="shared" si="1"/>
        <v>0</v>
      </c>
      <c r="G31" s="170"/>
      <c r="H31" s="169">
        <f>SUM(D31:G31)</f>
        <v>0</v>
      </c>
      <c r="L31" s="151"/>
      <c r="M31" s="151"/>
      <c r="N31" s="163"/>
      <c r="O31" s="171"/>
      <c r="P31" s="171" t="s">
        <v>159</v>
      </c>
    </row>
    <row r="32" spans="1:16" ht="14.25" x14ac:dyDescent="0.2">
      <c r="A32" s="543" t="s">
        <v>160</v>
      </c>
      <c r="B32" s="544"/>
      <c r="C32" s="544"/>
      <c r="D32" s="544"/>
      <c r="E32" s="544"/>
      <c r="F32" s="544"/>
      <c r="G32" s="544"/>
      <c r="H32" s="545"/>
      <c r="L32" s="151"/>
      <c r="M32" s="151"/>
      <c r="N32" s="163" t="s">
        <v>160</v>
      </c>
      <c r="O32" s="171"/>
      <c r="P32" s="171"/>
    </row>
    <row r="33" spans="1:16" ht="14.25" x14ac:dyDescent="0.2">
      <c r="A33" s="168"/>
      <c r="B33" s="541" t="s">
        <v>161</v>
      </c>
      <c r="C33" s="542"/>
      <c r="D33" s="169">
        <f>D31</f>
        <v>0</v>
      </c>
      <c r="E33" s="169">
        <f t="shared" ref="E33:F33" si="2">E31</f>
        <v>0</v>
      </c>
      <c r="F33" s="169">
        <f t="shared" si="2"/>
        <v>0</v>
      </c>
      <c r="G33" s="170"/>
      <c r="H33" s="169">
        <f>SUM(D33:G33)</f>
        <v>0</v>
      </c>
      <c r="L33" s="151"/>
      <c r="M33" s="151"/>
      <c r="N33" s="163"/>
      <c r="O33" s="171"/>
      <c r="P33" s="171" t="s">
        <v>161</v>
      </c>
    </row>
    <row r="34" spans="1:16" ht="14.25" x14ac:dyDescent="0.2">
      <c r="A34" s="168"/>
      <c r="B34" s="541" t="s">
        <v>162</v>
      </c>
      <c r="C34" s="542"/>
      <c r="D34" s="169">
        <f>D33</f>
        <v>0</v>
      </c>
      <c r="E34" s="169">
        <f t="shared" ref="E34:F34" si="3">E33</f>
        <v>0</v>
      </c>
      <c r="F34" s="169">
        <f t="shared" si="3"/>
        <v>0</v>
      </c>
      <c r="G34" s="170"/>
      <c r="H34" s="169">
        <f>SUM(D34:G34)</f>
        <v>0</v>
      </c>
      <c r="L34" s="151"/>
      <c r="M34" s="151"/>
      <c r="N34" s="163"/>
      <c r="O34" s="171"/>
      <c r="P34" s="171" t="s">
        <v>162</v>
      </c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5"/>
      <c r="B36" s="125"/>
      <c r="C36" s="125"/>
      <c r="D36" s="125"/>
      <c r="E36" s="125"/>
      <c r="F36" s="125"/>
      <c r="G36" s="125"/>
      <c r="H36" s="125"/>
      <c r="L36" s="151"/>
      <c r="M36" s="151"/>
      <c r="N36" s="151"/>
      <c r="O36" s="151"/>
      <c r="P36" s="151"/>
    </row>
    <row r="37" spans="1:16" ht="14.25" x14ac:dyDescent="0.2">
      <c r="A37" s="129" t="e">
        <f>#REF!</f>
        <v>#REF!</v>
      </c>
      <c r="B37" s="125"/>
      <c r="E37" s="172"/>
      <c r="F37" s="138" t="e">
        <f>#REF!</f>
        <v>#REF!</v>
      </c>
      <c r="G37" s="172"/>
      <c r="H37" s="172"/>
      <c r="L37" s="151"/>
      <c r="M37" s="151"/>
      <c r="N37" s="151"/>
      <c r="O37" s="151"/>
      <c r="P37" s="151"/>
    </row>
    <row r="38" spans="1:16" ht="14.25" x14ac:dyDescent="0.2">
      <c r="A38" s="125"/>
      <c r="B38" s="125"/>
      <c r="C38" s="173" t="s">
        <v>163</v>
      </c>
      <c r="D38" s="173"/>
      <c r="E38" s="173"/>
      <c r="F38" s="173"/>
      <c r="G38" s="173"/>
      <c r="H38" s="173"/>
      <c r="L38" s="151"/>
      <c r="M38" s="151"/>
      <c r="N38" s="151"/>
      <c r="O38" s="151"/>
      <c r="P38" s="151"/>
    </row>
    <row r="39" spans="1:16" ht="14.25" x14ac:dyDescent="0.2">
      <c r="A39" s="129" t="e">
        <f>#REF!</f>
        <v>#REF!</v>
      </c>
      <c r="C39" s="138"/>
      <c r="D39" s="138"/>
      <c r="E39" s="138"/>
      <c r="F39" s="138" t="e">
        <f>#REF!</f>
        <v>#REF!</v>
      </c>
      <c r="G39" s="138"/>
      <c r="H39" s="138"/>
      <c r="L39" s="151"/>
      <c r="M39" s="151"/>
      <c r="N39" s="151"/>
      <c r="O39" s="151"/>
      <c r="P39" s="151"/>
    </row>
    <row r="40" spans="1:16" ht="14.25" x14ac:dyDescent="0.2">
      <c r="A40" s="127"/>
      <c r="C40" s="173" t="s">
        <v>163</v>
      </c>
      <c r="D40" s="173"/>
      <c r="E40" s="173"/>
      <c r="F40" s="173"/>
      <c r="G40" s="173"/>
      <c r="H40" s="173"/>
      <c r="L40" s="151"/>
      <c r="M40" s="151"/>
      <c r="N40" s="151"/>
      <c r="O40" s="151"/>
      <c r="P40" s="151"/>
    </row>
    <row r="41" spans="1:16" ht="14.25" x14ac:dyDescent="0.2">
      <c r="A41" s="129" t="s">
        <v>164</v>
      </c>
      <c r="C41" s="138"/>
      <c r="D41" s="138"/>
      <c r="E41" s="138"/>
      <c r="F41" s="138" t="e">
        <f>#REF!</f>
        <v>#REF!</v>
      </c>
      <c r="G41" s="138"/>
      <c r="H41" s="138"/>
      <c r="I41" s="128"/>
      <c r="J41" s="128"/>
      <c r="K41" s="128"/>
      <c r="L41" s="151"/>
      <c r="M41" s="151"/>
      <c r="N41" s="151"/>
      <c r="O41" s="151"/>
      <c r="P41" s="151"/>
    </row>
    <row r="42" spans="1:16" ht="14.25" x14ac:dyDescent="0.2">
      <c r="A42" s="127"/>
      <c r="C42" s="173" t="s">
        <v>75</v>
      </c>
      <c r="D42" s="173"/>
      <c r="E42" s="173"/>
      <c r="F42" s="173"/>
      <c r="G42" s="173"/>
      <c r="H42" s="173"/>
      <c r="I42" s="174"/>
      <c r="J42" s="174"/>
      <c r="K42" s="174"/>
      <c r="L42" s="151"/>
      <c r="M42" s="151"/>
      <c r="N42" s="151"/>
      <c r="O42" s="151"/>
      <c r="P42" s="151"/>
    </row>
    <row r="43" spans="1:16" ht="14.25" x14ac:dyDescent="0.2">
      <c r="A43" s="129" t="s">
        <v>165</v>
      </c>
      <c r="C43" s="138"/>
      <c r="D43" s="138"/>
      <c r="E43" s="138"/>
      <c r="F43" s="138" t="e">
        <f>#REF!</f>
        <v>#REF!</v>
      </c>
      <c r="G43" s="138"/>
      <c r="H43" s="138"/>
      <c r="I43" s="128"/>
      <c r="J43" s="128"/>
      <c r="K43" s="128"/>
      <c r="L43" s="151"/>
      <c r="M43" s="151"/>
      <c r="N43" s="151"/>
      <c r="O43" s="151"/>
      <c r="P43" s="151"/>
    </row>
    <row r="44" spans="1:16" ht="14.25" x14ac:dyDescent="0.2">
      <c r="A44" s="125"/>
      <c r="C44" s="173" t="s">
        <v>75</v>
      </c>
      <c r="D44" s="173"/>
      <c r="E44" s="173"/>
      <c r="F44" s="173"/>
      <c r="G44" s="173"/>
      <c r="H44" s="173"/>
      <c r="I44" s="174"/>
      <c r="J44" s="174"/>
      <c r="K44" s="174"/>
      <c r="L44" s="151"/>
      <c r="M44" s="151"/>
      <c r="N44" s="151"/>
      <c r="O44" s="151"/>
      <c r="P44" s="151"/>
    </row>
  </sheetData>
  <mergeCells count="22">
    <mergeCell ref="B34:C34"/>
    <mergeCell ref="A26:H26"/>
    <mergeCell ref="B29:C29"/>
    <mergeCell ref="A30:H30"/>
    <mergeCell ref="B31:C31"/>
    <mergeCell ref="A32:H32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tabColor theme="6" tint="0.39997558519241921"/>
    <pageSetUpPr fitToPage="1"/>
  </sheetPr>
  <dimension ref="A1:K28"/>
  <sheetViews>
    <sheetView view="pageBreakPreview" zoomScale="110" zoomScaleNormal="85" zoomScaleSheetLayoutView="110" workbookViewId="0">
      <selection activeCell="D27" sqref="D27:F28"/>
    </sheetView>
  </sheetViews>
  <sheetFormatPr defaultRowHeight="15" x14ac:dyDescent="0.25"/>
  <cols>
    <col min="1" max="1" width="6.5703125" style="86" customWidth="1"/>
    <col min="2" max="2" width="40.5703125" style="89" customWidth="1"/>
    <col min="3" max="3" width="23.42578125" style="86" customWidth="1"/>
    <col min="4" max="4" width="21.42578125" style="86" customWidth="1"/>
    <col min="5" max="5" width="10.42578125" style="86" customWidth="1"/>
    <col min="6" max="6" width="9.5703125" style="86" customWidth="1"/>
    <col min="7" max="7" width="14.42578125" style="100" customWidth="1"/>
    <col min="8" max="8" width="13.5703125" style="111" customWidth="1"/>
    <col min="9" max="10" width="16.42578125" style="77" customWidth="1"/>
    <col min="11" max="11" width="14.5703125" style="77" customWidth="1"/>
    <col min="12" max="12" width="12.5703125" style="77" bestFit="1" customWidth="1"/>
    <col min="13" max="13" width="8.7109375" style="77"/>
    <col min="14" max="14" width="11.5703125" style="77" bestFit="1" customWidth="1"/>
    <col min="15" max="254" width="8.7109375" style="77"/>
    <col min="255" max="255" width="8.5703125" style="77" customWidth="1"/>
    <col min="256" max="256" width="46.42578125" style="77" customWidth="1"/>
    <col min="257" max="257" width="18.42578125" style="77" customWidth="1"/>
    <col min="258" max="258" width="16.42578125" style="77" customWidth="1"/>
    <col min="259" max="259" width="12.42578125" style="77" customWidth="1"/>
    <col min="260" max="260" width="9.5703125" style="77" customWidth="1"/>
    <col min="261" max="262" width="16.42578125" style="77" customWidth="1"/>
    <col min="263" max="263" width="15.42578125" style="77" customWidth="1"/>
    <col min="264" max="264" width="20.42578125" style="77" customWidth="1"/>
    <col min="265" max="265" width="11.42578125" style="77" bestFit="1" customWidth="1"/>
    <col min="266" max="266" width="8.7109375" style="77"/>
    <col min="267" max="267" width="10" style="77" bestFit="1" customWidth="1"/>
    <col min="268" max="510" width="8.7109375" style="77"/>
    <col min="511" max="511" width="8.5703125" style="77" customWidth="1"/>
    <col min="512" max="512" width="46.42578125" style="77" customWidth="1"/>
    <col min="513" max="513" width="18.42578125" style="77" customWidth="1"/>
    <col min="514" max="514" width="16.42578125" style="77" customWidth="1"/>
    <col min="515" max="515" width="12.42578125" style="77" customWidth="1"/>
    <col min="516" max="516" width="9.5703125" style="77" customWidth="1"/>
    <col min="517" max="518" width="16.42578125" style="77" customWidth="1"/>
    <col min="519" max="519" width="15.42578125" style="77" customWidth="1"/>
    <col min="520" max="520" width="20.42578125" style="77" customWidth="1"/>
    <col min="521" max="521" width="11.42578125" style="77" bestFit="1" customWidth="1"/>
    <col min="522" max="522" width="8.7109375" style="77"/>
    <col min="523" max="523" width="10" style="77" bestFit="1" customWidth="1"/>
    <col min="524" max="766" width="8.7109375" style="77"/>
    <col min="767" max="767" width="8.5703125" style="77" customWidth="1"/>
    <col min="768" max="768" width="46.42578125" style="77" customWidth="1"/>
    <col min="769" max="769" width="18.42578125" style="77" customWidth="1"/>
    <col min="770" max="770" width="16.42578125" style="77" customWidth="1"/>
    <col min="771" max="771" width="12.42578125" style="77" customWidth="1"/>
    <col min="772" max="772" width="9.5703125" style="77" customWidth="1"/>
    <col min="773" max="774" width="16.42578125" style="77" customWidth="1"/>
    <col min="775" max="775" width="15.42578125" style="77" customWidth="1"/>
    <col min="776" max="776" width="20.42578125" style="77" customWidth="1"/>
    <col min="777" max="777" width="11.42578125" style="77" bestFit="1" customWidth="1"/>
    <col min="778" max="778" width="8.7109375" style="77"/>
    <col min="779" max="779" width="10" style="77" bestFit="1" customWidth="1"/>
    <col min="780" max="1022" width="8.7109375" style="77"/>
    <col min="1023" max="1023" width="8.5703125" style="77" customWidth="1"/>
    <col min="1024" max="1024" width="46.42578125" style="77" customWidth="1"/>
    <col min="1025" max="1025" width="18.42578125" style="77" customWidth="1"/>
    <col min="1026" max="1026" width="16.42578125" style="77" customWidth="1"/>
    <col min="1027" max="1027" width="12.42578125" style="77" customWidth="1"/>
    <col min="1028" max="1028" width="9.5703125" style="77" customWidth="1"/>
    <col min="1029" max="1030" width="16.42578125" style="77" customWidth="1"/>
    <col min="1031" max="1031" width="15.42578125" style="77" customWidth="1"/>
    <col min="1032" max="1032" width="20.42578125" style="77" customWidth="1"/>
    <col min="1033" max="1033" width="11.42578125" style="77" bestFit="1" customWidth="1"/>
    <col min="1034" max="1034" width="8.7109375" style="77"/>
    <col min="1035" max="1035" width="10" style="77" bestFit="1" customWidth="1"/>
    <col min="1036" max="1278" width="8.7109375" style="77"/>
    <col min="1279" max="1279" width="8.5703125" style="77" customWidth="1"/>
    <col min="1280" max="1280" width="46.42578125" style="77" customWidth="1"/>
    <col min="1281" max="1281" width="18.42578125" style="77" customWidth="1"/>
    <col min="1282" max="1282" width="16.42578125" style="77" customWidth="1"/>
    <col min="1283" max="1283" width="12.42578125" style="77" customWidth="1"/>
    <col min="1284" max="1284" width="9.5703125" style="77" customWidth="1"/>
    <col min="1285" max="1286" width="16.42578125" style="77" customWidth="1"/>
    <col min="1287" max="1287" width="15.42578125" style="77" customWidth="1"/>
    <col min="1288" max="1288" width="20.42578125" style="77" customWidth="1"/>
    <col min="1289" max="1289" width="11.42578125" style="77" bestFit="1" customWidth="1"/>
    <col min="1290" max="1290" width="8.7109375" style="77"/>
    <col min="1291" max="1291" width="10" style="77" bestFit="1" customWidth="1"/>
    <col min="1292" max="1534" width="8.7109375" style="77"/>
    <col min="1535" max="1535" width="8.5703125" style="77" customWidth="1"/>
    <col min="1536" max="1536" width="46.42578125" style="77" customWidth="1"/>
    <col min="1537" max="1537" width="18.42578125" style="77" customWidth="1"/>
    <col min="1538" max="1538" width="16.42578125" style="77" customWidth="1"/>
    <col min="1539" max="1539" width="12.42578125" style="77" customWidth="1"/>
    <col min="1540" max="1540" width="9.5703125" style="77" customWidth="1"/>
    <col min="1541" max="1542" width="16.42578125" style="77" customWidth="1"/>
    <col min="1543" max="1543" width="15.42578125" style="77" customWidth="1"/>
    <col min="1544" max="1544" width="20.42578125" style="77" customWidth="1"/>
    <col min="1545" max="1545" width="11.42578125" style="77" bestFit="1" customWidth="1"/>
    <col min="1546" max="1546" width="8.7109375" style="77"/>
    <col min="1547" max="1547" width="10" style="77" bestFit="1" customWidth="1"/>
    <col min="1548" max="1790" width="8.7109375" style="77"/>
    <col min="1791" max="1791" width="8.5703125" style="77" customWidth="1"/>
    <col min="1792" max="1792" width="46.42578125" style="77" customWidth="1"/>
    <col min="1793" max="1793" width="18.42578125" style="77" customWidth="1"/>
    <col min="1794" max="1794" width="16.42578125" style="77" customWidth="1"/>
    <col min="1795" max="1795" width="12.42578125" style="77" customWidth="1"/>
    <col min="1796" max="1796" width="9.5703125" style="77" customWidth="1"/>
    <col min="1797" max="1798" width="16.42578125" style="77" customWidth="1"/>
    <col min="1799" max="1799" width="15.42578125" style="77" customWidth="1"/>
    <col min="1800" max="1800" width="20.42578125" style="77" customWidth="1"/>
    <col min="1801" max="1801" width="11.42578125" style="77" bestFit="1" customWidth="1"/>
    <col min="1802" max="1802" width="8.7109375" style="77"/>
    <col min="1803" max="1803" width="10" style="77" bestFit="1" customWidth="1"/>
    <col min="1804" max="2046" width="8.7109375" style="77"/>
    <col min="2047" max="2047" width="8.5703125" style="77" customWidth="1"/>
    <col min="2048" max="2048" width="46.42578125" style="77" customWidth="1"/>
    <col min="2049" max="2049" width="18.42578125" style="77" customWidth="1"/>
    <col min="2050" max="2050" width="16.42578125" style="77" customWidth="1"/>
    <col min="2051" max="2051" width="12.42578125" style="77" customWidth="1"/>
    <col min="2052" max="2052" width="9.5703125" style="77" customWidth="1"/>
    <col min="2053" max="2054" width="16.42578125" style="77" customWidth="1"/>
    <col min="2055" max="2055" width="15.42578125" style="77" customWidth="1"/>
    <col min="2056" max="2056" width="20.42578125" style="77" customWidth="1"/>
    <col min="2057" max="2057" width="11.42578125" style="77" bestFit="1" customWidth="1"/>
    <col min="2058" max="2058" width="8.7109375" style="77"/>
    <col min="2059" max="2059" width="10" style="77" bestFit="1" customWidth="1"/>
    <col min="2060" max="2302" width="8.7109375" style="77"/>
    <col min="2303" max="2303" width="8.5703125" style="77" customWidth="1"/>
    <col min="2304" max="2304" width="46.42578125" style="77" customWidth="1"/>
    <col min="2305" max="2305" width="18.42578125" style="77" customWidth="1"/>
    <col min="2306" max="2306" width="16.42578125" style="77" customWidth="1"/>
    <col min="2307" max="2307" width="12.42578125" style="77" customWidth="1"/>
    <col min="2308" max="2308" width="9.5703125" style="77" customWidth="1"/>
    <col min="2309" max="2310" width="16.42578125" style="77" customWidth="1"/>
    <col min="2311" max="2311" width="15.42578125" style="77" customWidth="1"/>
    <col min="2312" max="2312" width="20.42578125" style="77" customWidth="1"/>
    <col min="2313" max="2313" width="11.42578125" style="77" bestFit="1" customWidth="1"/>
    <col min="2314" max="2314" width="8.7109375" style="77"/>
    <col min="2315" max="2315" width="10" style="77" bestFit="1" customWidth="1"/>
    <col min="2316" max="2558" width="8.7109375" style="77"/>
    <col min="2559" max="2559" width="8.5703125" style="77" customWidth="1"/>
    <col min="2560" max="2560" width="46.42578125" style="77" customWidth="1"/>
    <col min="2561" max="2561" width="18.42578125" style="77" customWidth="1"/>
    <col min="2562" max="2562" width="16.42578125" style="77" customWidth="1"/>
    <col min="2563" max="2563" width="12.42578125" style="77" customWidth="1"/>
    <col min="2564" max="2564" width="9.5703125" style="77" customWidth="1"/>
    <col min="2565" max="2566" width="16.42578125" style="77" customWidth="1"/>
    <col min="2567" max="2567" width="15.42578125" style="77" customWidth="1"/>
    <col min="2568" max="2568" width="20.42578125" style="77" customWidth="1"/>
    <col min="2569" max="2569" width="11.42578125" style="77" bestFit="1" customWidth="1"/>
    <col min="2570" max="2570" width="8.7109375" style="77"/>
    <col min="2571" max="2571" width="10" style="77" bestFit="1" customWidth="1"/>
    <col min="2572" max="2814" width="8.7109375" style="77"/>
    <col min="2815" max="2815" width="8.5703125" style="77" customWidth="1"/>
    <col min="2816" max="2816" width="46.42578125" style="77" customWidth="1"/>
    <col min="2817" max="2817" width="18.42578125" style="77" customWidth="1"/>
    <col min="2818" max="2818" width="16.42578125" style="77" customWidth="1"/>
    <col min="2819" max="2819" width="12.42578125" style="77" customWidth="1"/>
    <col min="2820" max="2820" width="9.5703125" style="77" customWidth="1"/>
    <col min="2821" max="2822" width="16.42578125" style="77" customWidth="1"/>
    <col min="2823" max="2823" width="15.42578125" style="77" customWidth="1"/>
    <col min="2824" max="2824" width="20.42578125" style="77" customWidth="1"/>
    <col min="2825" max="2825" width="11.42578125" style="77" bestFit="1" customWidth="1"/>
    <col min="2826" max="2826" width="8.7109375" style="77"/>
    <col min="2827" max="2827" width="10" style="77" bestFit="1" customWidth="1"/>
    <col min="2828" max="3070" width="8.7109375" style="77"/>
    <col min="3071" max="3071" width="8.5703125" style="77" customWidth="1"/>
    <col min="3072" max="3072" width="46.42578125" style="77" customWidth="1"/>
    <col min="3073" max="3073" width="18.42578125" style="77" customWidth="1"/>
    <col min="3074" max="3074" width="16.42578125" style="77" customWidth="1"/>
    <col min="3075" max="3075" width="12.42578125" style="77" customWidth="1"/>
    <col min="3076" max="3076" width="9.5703125" style="77" customWidth="1"/>
    <col min="3077" max="3078" width="16.42578125" style="77" customWidth="1"/>
    <col min="3079" max="3079" width="15.42578125" style="77" customWidth="1"/>
    <col min="3080" max="3080" width="20.42578125" style="77" customWidth="1"/>
    <col min="3081" max="3081" width="11.42578125" style="77" bestFit="1" customWidth="1"/>
    <col min="3082" max="3082" width="8.7109375" style="77"/>
    <col min="3083" max="3083" width="10" style="77" bestFit="1" customWidth="1"/>
    <col min="3084" max="3326" width="8.7109375" style="77"/>
    <col min="3327" max="3327" width="8.5703125" style="77" customWidth="1"/>
    <col min="3328" max="3328" width="46.42578125" style="77" customWidth="1"/>
    <col min="3329" max="3329" width="18.42578125" style="77" customWidth="1"/>
    <col min="3330" max="3330" width="16.42578125" style="77" customWidth="1"/>
    <col min="3331" max="3331" width="12.42578125" style="77" customWidth="1"/>
    <col min="3332" max="3332" width="9.5703125" style="77" customWidth="1"/>
    <col min="3333" max="3334" width="16.42578125" style="77" customWidth="1"/>
    <col min="3335" max="3335" width="15.42578125" style="77" customWidth="1"/>
    <col min="3336" max="3336" width="20.42578125" style="77" customWidth="1"/>
    <col min="3337" max="3337" width="11.42578125" style="77" bestFit="1" customWidth="1"/>
    <col min="3338" max="3338" width="8.7109375" style="77"/>
    <col min="3339" max="3339" width="10" style="77" bestFit="1" customWidth="1"/>
    <col min="3340" max="3582" width="8.7109375" style="77"/>
    <col min="3583" max="3583" width="8.5703125" style="77" customWidth="1"/>
    <col min="3584" max="3584" width="46.42578125" style="77" customWidth="1"/>
    <col min="3585" max="3585" width="18.42578125" style="77" customWidth="1"/>
    <col min="3586" max="3586" width="16.42578125" style="77" customWidth="1"/>
    <col min="3587" max="3587" width="12.42578125" style="77" customWidth="1"/>
    <col min="3588" max="3588" width="9.5703125" style="77" customWidth="1"/>
    <col min="3589" max="3590" width="16.42578125" style="77" customWidth="1"/>
    <col min="3591" max="3591" width="15.42578125" style="77" customWidth="1"/>
    <col min="3592" max="3592" width="20.42578125" style="77" customWidth="1"/>
    <col min="3593" max="3593" width="11.42578125" style="77" bestFit="1" customWidth="1"/>
    <col min="3594" max="3594" width="8.7109375" style="77"/>
    <col min="3595" max="3595" width="10" style="77" bestFit="1" customWidth="1"/>
    <col min="3596" max="3838" width="8.7109375" style="77"/>
    <col min="3839" max="3839" width="8.5703125" style="77" customWidth="1"/>
    <col min="3840" max="3840" width="46.42578125" style="77" customWidth="1"/>
    <col min="3841" max="3841" width="18.42578125" style="77" customWidth="1"/>
    <col min="3842" max="3842" width="16.42578125" style="77" customWidth="1"/>
    <col min="3843" max="3843" width="12.42578125" style="77" customWidth="1"/>
    <col min="3844" max="3844" width="9.5703125" style="77" customWidth="1"/>
    <col min="3845" max="3846" width="16.42578125" style="77" customWidth="1"/>
    <col min="3847" max="3847" width="15.42578125" style="77" customWidth="1"/>
    <col min="3848" max="3848" width="20.42578125" style="77" customWidth="1"/>
    <col min="3849" max="3849" width="11.42578125" style="77" bestFit="1" customWidth="1"/>
    <col min="3850" max="3850" width="8.7109375" style="77"/>
    <col min="3851" max="3851" width="10" style="77" bestFit="1" customWidth="1"/>
    <col min="3852" max="4094" width="8.7109375" style="77"/>
    <col min="4095" max="4095" width="8.5703125" style="77" customWidth="1"/>
    <col min="4096" max="4096" width="46.42578125" style="77" customWidth="1"/>
    <col min="4097" max="4097" width="18.42578125" style="77" customWidth="1"/>
    <col min="4098" max="4098" width="16.42578125" style="77" customWidth="1"/>
    <col min="4099" max="4099" width="12.42578125" style="77" customWidth="1"/>
    <col min="4100" max="4100" width="9.5703125" style="77" customWidth="1"/>
    <col min="4101" max="4102" width="16.42578125" style="77" customWidth="1"/>
    <col min="4103" max="4103" width="15.42578125" style="77" customWidth="1"/>
    <col min="4104" max="4104" width="20.42578125" style="77" customWidth="1"/>
    <col min="4105" max="4105" width="11.42578125" style="77" bestFit="1" customWidth="1"/>
    <col min="4106" max="4106" width="8.7109375" style="77"/>
    <col min="4107" max="4107" width="10" style="77" bestFit="1" customWidth="1"/>
    <col min="4108" max="4350" width="8.7109375" style="77"/>
    <col min="4351" max="4351" width="8.5703125" style="77" customWidth="1"/>
    <col min="4352" max="4352" width="46.42578125" style="77" customWidth="1"/>
    <col min="4353" max="4353" width="18.42578125" style="77" customWidth="1"/>
    <col min="4354" max="4354" width="16.42578125" style="77" customWidth="1"/>
    <col min="4355" max="4355" width="12.42578125" style="77" customWidth="1"/>
    <col min="4356" max="4356" width="9.5703125" style="77" customWidth="1"/>
    <col min="4357" max="4358" width="16.42578125" style="77" customWidth="1"/>
    <col min="4359" max="4359" width="15.42578125" style="77" customWidth="1"/>
    <col min="4360" max="4360" width="20.42578125" style="77" customWidth="1"/>
    <col min="4361" max="4361" width="11.42578125" style="77" bestFit="1" customWidth="1"/>
    <col min="4362" max="4362" width="8.7109375" style="77"/>
    <col min="4363" max="4363" width="10" style="77" bestFit="1" customWidth="1"/>
    <col min="4364" max="4606" width="8.7109375" style="77"/>
    <col min="4607" max="4607" width="8.5703125" style="77" customWidth="1"/>
    <col min="4608" max="4608" width="46.42578125" style="77" customWidth="1"/>
    <col min="4609" max="4609" width="18.42578125" style="77" customWidth="1"/>
    <col min="4610" max="4610" width="16.42578125" style="77" customWidth="1"/>
    <col min="4611" max="4611" width="12.42578125" style="77" customWidth="1"/>
    <col min="4612" max="4612" width="9.5703125" style="77" customWidth="1"/>
    <col min="4613" max="4614" width="16.42578125" style="77" customWidth="1"/>
    <col min="4615" max="4615" width="15.42578125" style="77" customWidth="1"/>
    <col min="4616" max="4616" width="20.42578125" style="77" customWidth="1"/>
    <col min="4617" max="4617" width="11.42578125" style="77" bestFit="1" customWidth="1"/>
    <col min="4618" max="4618" width="8.7109375" style="77"/>
    <col min="4619" max="4619" width="10" style="77" bestFit="1" customWidth="1"/>
    <col min="4620" max="4862" width="8.7109375" style="77"/>
    <col min="4863" max="4863" width="8.5703125" style="77" customWidth="1"/>
    <col min="4864" max="4864" width="46.42578125" style="77" customWidth="1"/>
    <col min="4865" max="4865" width="18.42578125" style="77" customWidth="1"/>
    <col min="4866" max="4866" width="16.42578125" style="77" customWidth="1"/>
    <col min="4867" max="4867" width="12.42578125" style="77" customWidth="1"/>
    <col min="4868" max="4868" width="9.5703125" style="77" customWidth="1"/>
    <col min="4869" max="4870" width="16.42578125" style="77" customWidth="1"/>
    <col min="4871" max="4871" width="15.42578125" style="77" customWidth="1"/>
    <col min="4872" max="4872" width="20.42578125" style="77" customWidth="1"/>
    <col min="4873" max="4873" width="11.42578125" style="77" bestFit="1" customWidth="1"/>
    <col min="4874" max="4874" width="8.7109375" style="77"/>
    <col min="4875" max="4875" width="10" style="77" bestFit="1" customWidth="1"/>
    <col min="4876" max="5118" width="8.7109375" style="77"/>
    <col min="5119" max="5119" width="8.5703125" style="77" customWidth="1"/>
    <col min="5120" max="5120" width="46.42578125" style="77" customWidth="1"/>
    <col min="5121" max="5121" width="18.42578125" style="77" customWidth="1"/>
    <col min="5122" max="5122" width="16.42578125" style="77" customWidth="1"/>
    <col min="5123" max="5123" width="12.42578125" style="77" customWidth="1"/>
    <col min="5124" max="5124" width="9.5703125" style="77" customWidth="1"/>
    <col min="5125" max="5126" width="16.42578125" style="77" customWidth="1"/>
    <col min="5127" max="5127" width="15.42578125" style="77" customWidth="1"/>
    <col min="5128" max="5128" width="20.42578125" style="77" customWidth="1"/>
    <col min="5129" max="5129" width="11.42578125" style="77" bestFit="1" customWidth="1"/>
    <col min="5130" max="5130" width="8.7109375" style="77"/>
    <col min="5131" max="5131" width="10" style="77" bestFit="1" customWidth="1"/>
    <col min="5132" max="5374" width="8.7109375" style="77"/>
    <col min="5375" max="5375" width="8.5703125" style="77" customWidth="1"/>
    <col min="5376" max="5376" width="46.42578125" style="77" customWidth="1"/>
    <col min="5377" max="5377" width="18.42578125" style="77" customWidth="1"/>
    <col min="5378" max="5378" width="16.42578125" style="77" customWidth="1"/>
    <col min="5379" max="5379" width="12.42578125" style="77" customWidth="1"/>
    <col min="5380" max="5380" width="9.5703125" style="77" customWidth="1"/>
    <col min="5381" max="5382" width="16.42578125" style="77" customWidth="1"/>
    <col min="5383" max="5383" width="15.42578125" style="77" customWidth="1"/>
    <col min="5384" max="5384" width="20.42578125" style="77" customWidth="1"/>
    <col min="5385" max="5385" width="11.42578125" style="77" bestFit="1" customWidth="1"/>
    <col min="5386" max="5386" width="8.7109375" style="77"/>
    <col min="5387" max="5387" width="10" style="77" bestFit="1" customWidth="1"/>
    <col min="5388" max="5630" width="8.7109375" style="77"/>
    <col min="5631" max="5631" width="8.5703125" style="77" customWidth="1"/>
    <col min="5632" max="5632" width="46.42578125" style="77" customWidth="1"/>
    <col min="5633" max="5633" width="18.42578125" style="77" customWidth="1"/>
    <col min="5634" max="5634" width="16.42578125" style="77" customWidth="1"/>
    <col min="5635" max="5635" width="12.42578125" style="77" customWidth="1"/>
    <col min="5636" max="5636" width="9.5703125" style="77" customWidth="1"/>
    <col min="5637" max="5638" width="16.42578125" style="77" customWidth="1"/>
    <col min="5639" max="5639" width="15.42578125" style="77" customWidth="1"/>
    <col min="5640" max="5640" width="20.42578125" style="77" customWidth="1"/>
    <col min="5641" max="5641" width="11.42578125" style="77" bestFit="1" customWidth="1"/>
    <col min="5642" max="5642" width="8.7109375" style="77"/>
    <col min="5643" max="5643" width="10" style="77" bestFit="1" customWidth="1"/>
    <col min="5644" max="5886" width="8.7109375" style="77"/>
    <col min="5887" max="5887" width="8.5703125" style="77" customWidth="1"/>
    <col min="5888" max="5888" width="46.42578125" style="77" customWidth="1"/>
    <col min="5889" max="5889" width="18.42578125" style="77" customWidth="1"/>
    <col min="5890" max="5890" width="16.42578125" style="77" customWidth="1"/>
    <col min="5891" max="5891" width="12.42578125" style="77" customWidth="1"/>
    <col min="5892" max="5892" width="9.5703125" style="77" customWidth="1"/>
    <col min="5893" max="5894" width="16.42578125" style="77" customWidth="1"/>
    <col min="5895" max="5895" width="15.42578125" style="77" customWidth="1"/>
    <col min="5896" max="5896" width="20.42578125" style="77" customWidth="1"/>
    <col min="5897" max="5897" width="11.42578125" style="77" bestFit="1" customWidth="1"/>
    <col min="5898" max="5898" width="8.7109375" style="77"/>
    <col min="5899" max="5899" width="10" style="77" bestFit="1" customWidth="1"/>
    <col min="5900" max="6142" width="8.7109375" style="77"/>
    <col min="6143" max="6143" width="8.5703125" style="77" customWidth="1"/>
    <col min="6144" max="6144" width="46.42578125" style="77" customWidth="1"/>
    <col min="6145" max="6145" width="18.42578125" style="77" customWidth="1"/>
    <col min="6146" max="6146" width="16.42578125" style="77" customWidth="1"/>
    <col min="6147" max="6147" width="12.42578125" style="77" customWidth="1"/>
    <col min="6148" max="6148" width="9.5703125" style="77" customWidth="1"/>
    <col min="6149" max="6150" width="16.42578125" style="77" customWidth="1"/>
    <col min="6151" max="6151" width="15.42578125" style="77" customWidth="1"/>
    <col min="6152" max="6152" width="20.42578125" style="77" customWidth="1"/>
    <col min="6153" max="6153" width="11.42578125" style="77" bestFit="1" customWidth="1"/>
    <col min="6154" max="6154" width="8.7109375" style="77"/>
    <col min="6155" max="6155" width="10" style="77" bestFit="1" customWidth="1"/>
    <col min="6156" max="6398" width="8.7109375" style="77"/>
    <col min="6399" max="6399" width="8.5703125" style="77" customWidth="1"/>
    <col min="6400" max="6400" width="46.42578125" style="77" customWidth="1"/>
    <col min="6401" max="6401" width="18.42578125" style="77" customWidth="1"/>
    <col min="6402" max="6402" width="16.42578125" style="77" customWidth="1"/>
    <col min="6403" max="6403" width="12.42578125" style="77" customWidth="1"/>
    <col min="6404" max="6404" width="9.5703125" style="77" customWidth="1"/>
    <col min="6405" max="6406" width="16.42578125" style="77" customWidth="1"/>
    <col min="6407" max="6407" width="15.42578125" style="77" customWidth="1"/>
    <col min="6408" max="6408" width="20.42578125" style="77" customWidth="1"/>
    <col min="6409" max="6409" width="11.42578125" style="77" bestFit="1" customWidth="1"/>
    <col min="6410" max="6410" width="8.7109375" style="77"/>
    <col min="6411" max="6411" width="10" style="77" bestFit="1" customWidth="1"/>
    <col min="6412" max="6654" width="8.7109375" style="77"/>
    <col min="6655" max="6655" width="8.5703125" style="77" customWidth="1"/>
    <col min="6656" max="6656" width="46.42578125" style="77" customWidth="1"/>
    <col min="6657" max="6657" width="18.42578125" style="77" customWidth="1"/>
    <col min="6658" max="6658" width="16.42578125" style="77" customWidth="1"/>
    <col min="6659" max="6659" width="12.42578125" style="77" customWidth="1"/>
    <col min="6660" max="6660" width="9.5703125" style="77" customWidth="1"/>
    <col min="6661" max="6662" width="16.42578125" style="77" customWidth="1"/>
    <col min="6663" max="6663" width="15.42578125" style="77" customWidth="1"/>
    <col min="6664" max="6664" width="20.42578125" style="77" customWidth="1"/>
    <col min="6665" max="6665" width="11.42578125" style="77" bestFit="1" customWidth="1"/>
    <col min="6666" max="6666" width="8.7109375" style="77"/>
    <col min="6667" max="6667" width="10" style="77" bestFit="1" customWidth="1"/>
    <col min="6668" max="6910" width="8.7109375" style="77"/>
    <col min="6911" max="6911" width="8.5703125" style="77" customWidth="1"/>
    <col min="6912" max="6912" width="46.42578125" style="77" customWidth="1"/>
    <col min="6913" max="6913" width="18.42578125" style="77" customWidth="1"/>
    <col min="6914" max="6914" width="16.42578125" style="77" customWidth="1"/>
    <col min="6915" max="6915" width="12.42578125" style="77" customWidth="1"/>
    <col min="6916" max="6916" width="9.5703125" style="77" customWidth="1"/>
    <col min="6917" max="6918" width="16.42578125" style="77" customWidth="1"/>
    <col min="6919" max="6919" width="15.42578125" style="77" customWidth="1"/>
    <col min="6920" max="6920" width="20.42578125" style="77" customWidth="1"/>
    <col min="6921" max="6921" width="11.42578125" style="77" bestFit="1" customWidth="1"/>
    <col min="6922" max="6922" width="8.7109375" style="77"/>
    <col min="6923" max="6923" width="10" style="77" bestFit="1" customWidth="1"/>
    <col min="6924" max="7166" width="8.7109375" style="77"/>
    <col min="7167" max="7167" width="8.5703125" style="77" customWidth="1"/>
    <col min="7168" max="7168" width="46.42578125" style="77" customWidth="1"/>
    <col min="7169" max="7169" width="18.42578125" style="77" customWidth="1"/>
    <col min="7170" max="7170" width="16.42578125" style="77" customWidth="1"/>
    <col min="7171" max="7171" width="12.42578125" style="77" customWidth="1"/>
    <col min="7172" max="7172" width="9.5703125" style="77" customWidth="1"/>
    <col min="7173" max="7174" width="16.42578125" style="77" customWidth="1"/>
    <col min="7175" max="7175" width="15.42578125" style="77" customWidth="1"/>
    <col min="7176" max="7176" width="20.42578125" style="77" customWidth="1"/>
    <col min="7177" max="7177" width="11.42578125" style="77" bestFit="1" customWidth="1"/>
    <col min="7178" max="7178" width="8.7109375" style="77"/>
    <col min="7179" max="7179" width="10" style="77" bestFit="1" customWidth="1"/>
    <col min="7180" max="7422" width="8.7109375" style="77"/>
    <col min="7423" max="7423" width="8.5703125" style="77" customWidth="1"/>
    <col min="7424" max="7424" width="46.42578125" style="77" customWidth="1"/>
    <col min="7425" max="7425" width="18.42578125" style="77" customWidth="1"/>
    <col min="7426" max="7426" width="16.42578125" style="77" customWidth="1"/>
    <col min="7427" max="7427" width="12.42578125" style="77" customWidth="1"/>
    <col min="7428" max="7428" width="9.5703125" style="77" customWidth="1"/>
    <col min="7429" max="7430" width="16.42578125" style="77" customWidth="1"/>
    <col min="7431" max="7431" width="15.42578125" style="77" customWidth="1"/>
    <col min="7432" max="7432" width="20.42578125" style="77" customWidth="1"/>
    <col min="7433" max="7433" width="11.42578125" style="77" bestFit="1" customWidth="1"/>
    <col min="7434" max="7434" width="8.7109375" style="77"/>
    <col min="7435" max="7435" width="10" style="77" bestFit="1" customWidth="1"/>
    <col min="7436" max="7678" width="8.7109375" style="77"/>
    <col min="7679" max="7679" width="8.5703125" style="77" customWidth="1"/>
    <col min="7680" max="7680" width="46.42578125" style="77" customWidth="1"/>
    <col min="7681" max="7681" width="18.42578125" style="77" customWidth="1"/>
    <col min="7682" max="7682" width="16.42578125" style="77" customWidth="1"/>
    <col min="7683" max="7683" width="12.42578125" style="77" customWidth="1"/>
    <col min="7684" max="7684" width="9.5703125" style="77" customWidth="1"/>
    <col min="7685" max="7686" width="16.42578125" style="77" customWidth="1"/>
    <col min="7687" max="7687" width="15.42578125" style="77" customWidth="1"/>
    <col min="7688" max="7688" width="20.42578125" style="77" customWidth="1"/>
    <col min="7689" max="7689" width="11.42578125" style="77" bestFit="1" customWidth="1"/>
    <col min="7690" max="7690" width="8.7109375" style="77"/>
    <col min="7691" max="7691" width="10" style="77" bestFit="1" customWidth="1"/>
    <col min="7692" max="7934" width="8.7109375" style="77"/>
    <col min="7935" max="7935" width="8.5703125" style="77" customWidth="1"/>
    <col min="7936" max="7936" width="46.42578125" style="77" customWidth="1"/>
    <col min="7937" max="7937" width="18.42578125" style="77" customWidth="1"/>
    <col min="7938" max="7938" width="16.42578125" style="77" customWidth="1"/>
    <col min="7939" max="7939" width="12.42578125" style="77" customWidth="1"/>
    <col min="7940" max="7940" width="9.5703125" style="77" customWidth="1"/>
    <col min="7941" max="7942" width="16.42578125" style="77" customWidth="1"/>
    <col min="7943" max="7943" width="15.42578125" style="77" customWidth="1"/>
    <col min="7944" max="7944" width="20.42578125" style="77" customWidth="1"/>
    <col min="7945" max="7945" width="11.42578125" style="77" bestFit="1" customWidth="1"/>
    <col min="7946" max="7946" width="8.7109375" style="77"/>
    <col min="7947" max="7947" width="10" style="77" bestFit="1" customWidth="1"/>
    <col min="7948" max="8190" width="8.7109375" style="77"/>
    <col min="8191" max="8191" width="8.5703125" style="77" customWidth="1"/>
    <col min="8192" max="8192" width="46.42578125" style="77" customWidth="1"/>
    <col min="8193" max="8193" width="18.42578125" style="77" customWidth="1"/>
    <col min="8194" max="8194" width="16.42578125" style="77" customWidth="1"/>
    <col min="8195" max="8195" width="12.42578125" style="77" customWidth="1"/>
    <col min="8196" max="8196" width="9.5703125" style="77" customWidth="1"/>
    <col min="8197" max="8198" width="16.42578125" style="77" customWidth="1"/>
    <col min="8199" max="8199" width="15.42578125" style="77" customWidth="1"/>
    <col min="8200" max="8200" width="20.42578125" style="77" customWidth="1"/>
    <col min="8201" max="8201" width="11.42578125" style="77" bestFit="1" customWidth="1"/>
    <col min="8202" max="8202" width="8.7109375" style="77"/>
    <col min="8203" max="8203" width="10" style="77" bestFit="1" customWidth="1"/>
    <col min="8204" max="8446" width="8.7109375" style="77"/>
    <col min="8447" max="8447" width="8.5703125" style="77" customWidth="1"/>
    <col min="8448" max="8448" width="46.42578125" style="77" customWidth="1"/>
    <col min="8449" max="8449" width="18.42578125" style="77" customWidth="1"/>
    <col min="8450" max="8450" width="16.42578125" style="77" customWidth="1"/>
    <col min="8451" max="8451" width="12.42578125" style="77" customWidth="1"/>
    <col min="8452" max="8452" width="9.5703125" style="77" customWidth="1"/>
    <col min="8453" max="8454" width="16.42578125" style="77" customWidth="1"/>
    <col min="8455" max="8455" width="15.42578125" style="77" customWidth="1"/>
    <col min="8456" max="8456" width="20.42578125" style="77" customWidth="1"/>
    <col min="8457" max="8457" width="11.42578125" style="77" bestFit="1" customWidth="1"/>
    <col min="8458" max="8458" width="8.7109375" style="77"/>
    <col min="8459" max="8459" width="10" style="77" bestFit="1" customWidth="1"/>
    <col min="8460" max="8702" width="8.7109375" style="77"/>
    <col min="8703" max="8703" width="8.5703125" style="77" customWidth="1"/>
    <col min="8704" max="8704" width="46.42578125" style="77" customWidth="1"/>
    <col min="8705" max="8705" width="18.42578125" style="77" customWidth="1"/>
    <col min="8706" max="8706" width="16.42578125" style="77" customWidth="1"/>
    <col min="8707" max="8707" width="12.42578125" style="77" customWidth="1"/>
    <col min="8708" max="8708" width="9.5703125" style="77" customWidth="1"/>
    <col min="8709" max="8710" width="16.42578125" style="77" customWidth="1"/>
    <col min="8711" max="8711" width="15.42578125" style="77" customWidth="1"/>
    <col min="8712" max="8712" width="20.42578125" style="77" customWidth="1"/>
    <col min="8713" max="8713" width="11.42578125" style="77" bestFit="1" customWidth="1"/>
    <col min="8714" max="8714" width="8.7109375" style="77"/>
    <col min="8715" max="8715" width="10" style="77" bestFit="1" customWidth="1"/>
    <col min="8716" max="8958" width="8.7109375" style="77"/>
    <col min="8959" max="8959" width="8.5703125" style="77" customWidth="1"/>
    <col min="8960" max="8960" width="46.42578125" style="77" customWidth="1"/>
    <col min="8961" max="8961" width="18.42578125" style="77" customWidth="1"/>
    <col min="8962" max="8962" width="16.42578125" style="77" customWidth="1"/>
    <col min="8963" max="8963" width="12.42578125" style="77" customWidth="1"/>
    <col min="8964" max="8964" width="9.5703125" style="77" customWidth="1"/>
    <col min="8965" max="8966" width="16.42578125" style="77" customWidth="1"/>
    <col min="8967" max="8967" width="15.42578125" style="77" customWidth="1"/>
    <col min="8968" max="8968" width="20.42578125" style="77" customWidth="1"/>
    <col min="8969" max="8969" width="11.42578125" style="77" bestFit="1" customWidth="1"/>
    <col min="8970" max="8970" width="8.7109375" style="77"/>
    <col min="8971" max="8971" width="10" style="77" bestFit="1" customWidth="1"/>
    <col min="8972" max="9214" width="8.7109375" style="77"/>
    <col min="9215" max="9215" width="8.5703125" style="77" customWidth="1"/>
    <col min="9216" max="9216" width="46.42578125" style="77" customWidth="1"/>
    <col min="9217" max="9217" width="18.42578125" style="77" customWidth="1"/>
    <col min="9218" max="9218" width="16.42578125" style="77" customWidth="1"/>
    <col min="9219" max="9219" width="12.42578125" style="77" customWidth="1"/>
    <col min="9220" max="9220" width="9.5703125" style="77" customWidth="1"/>
    <col min="9221" max="9222" width="16.42578125" style="77" customWidth="1"/>
    <col min="9223" max="9223" width="15.42578125" style="77" customWidth="1"/>
    <col min="9224" max="9224" width="20.42578125" style="77" customWidth="1"/>
    <col min="9225" max="9225" width="11.42578125" style="77" bestFit="1" customWidth="1"/>
    <col min="9226" max="9226" width="8.7109375" style="77"/>
    <col min="9227" max="9227" width="10" style="77" bestFit="1" customWidth="1"/>
    <col min="9228" max="9470" width="8.7109375" style="77"/>
    <col min="9471" max="9471" width="8.5703125" style="77" customWidth="1"/>
    <col min="9472" max="9472" width="46.42578125" style="77" customWidth="1"/>
    <col min="9473" max="9473" width="18.42578125" style="77" customWidth="1"/>
    <col min="9474" max="9474" width="16.42578125" style="77" customWidth="1"/>
    <col min="9475" max="9475" width="12.42578125" style="77" customWidth="1"/>
    <col min="9476" max="9476" width="9.5703125" style="77" customWidth="1"/>
    <col min="9477" max="9478" width="16.42578125" style="77" customWidth="1"/>
    <col min="9479" max="9479" width="15.42578125" style="77" customWidth="1"/>
    <col min="9480" max="9480" width="20.42578125" style="77" customWidth="1"/>
    <col min="9481" max="9481" width="11.42578125" style="77" bestFit="1" customWidth="1"/>
    <col min="9482" max="9482" width="8.7109375" style="77"/>
    <col min="9483" max="9483" width="10" style="77" bestFit="1" customWidth="1"/>
    <col min="9484" max="9726" width="8.7109375" style="77"/>
    <col min="9727" max="9727" width="8.5703125" style="77" customWidth="1"/>
    <col min="9728" max="9728" width="46.42578125" style="77" customWidth="1"/>
    <col min="9729" max="9729" width="18.42578125" style="77" customWidth="1"/>
    <col min="9730" max="9730" width="16.42578125" style="77" customWidth="1"/>
    <col min="9731" max="9731" width="12.42578125" style="77" customWidth="1"/>
    <col min="9732" max="9732" width="9.5703125" style="77" customWidth="1"/>
    <col min="9733" max="9734" width="16.42578125" style="77" customWidth="1"/>
    <col min="9735" max="9735" width="15.42578125" style="77" customWidth="1"/>
    <col min="9736" max="9736" width="20.42578125" style="77" customWidth="1"/>
    <col min="9737" max="9737" width="11.42578125" style="77" bestFit="1" customWidth="1"/>
    <col min="9738" max="9738" width="8.7109375" style="77"/>
    <col min="9739" max="9739" width="10" style="77" bestFit="1" customWidth="1"/>
    <col min="9740" max="9982" width="8.7109375" style="77"/>
    <col min="9983" max="9983" width="8.5703125" style="77" customWidth="1"/>
    <col min="9984" max="9984" width="46.42578125" style="77" customWidth="1"/>
    <col min="9985" max="9985" width="18.42578125" style="77" customWidth="1"/>
    <col min="9986" max="9986" width="16.42578125" style="77" customWidth="1"/>
    <col min="9987" max="9987" width="12.42578125" style="77" customWidth="1"/>
    <col min="9988" max="9988" width="9.5703125" style="77" customWidth="1"/>
    <col min="9989" max="9990" width="16.42578125" style="77" customWidth="1"/>
    <col min="9991" max="9991" width="15.42578125" style="77" customWidth="1"/>
    <col min="9992" max="9992" width="20.42578125" style="77" customWidth="1"/>
    <col min="9993" max="9993" width="11.42578125" style="77" bestFit="1" customWidth="1"/>
    <col min="9994" max="9994" width="8.7109375" style="77"/>
    <col min="9995" max="9995" width="10" style="77" bestFit="1" customWidth="1"/>
    <col min="9996" max="10238" width="8.7109375" style="77"/>
    <col min="10239" max="10239" width="8.5703125" style="77" customWidth="1"/>
    <col min="10240" max="10240" width="46.42578125" style="77" customWidth="1"/>
    <col min="10241" max="10241" width="18.42578125" style="77" customWidth="1"/>
    <col min="10242" max="10242" width="16.42578125" style="77" customWidth="1"/>
    <col min="10243" max="10243" width="12.42578125" style="77" customWidth="1"/>
    <col min="10244" max="10244" width="9.5703125" style="77" customWidth="1"/>
    <col min="10245" max="10246" width="16.42578125" style="77" customWidth="1"/>
    <col min="10247" max="10247" width="15.42578125" style="77" customWidth="1"/>
    <col min="10248" max="10248" width="20.42578125" style="77" customWidth="1"/>
    <col min="10249" max="10249" width="11.42578125" style="77" bestFit="1" customWidth="1"/>
    <col min="10250" max="10250" width="8.7109375" style="77"/>
    <col min="10251" max="10251" width="10" style="77" bestFit="1" customWidth="1"/>
    <col min="10252" max="10494" width="8.7109375" style="77"/>
    <col min="10495" max="10495" width="8.5703125" style="77" customWidth="1"/>
    <col min="10496" max="10496" width="46.42578125" style="77" customWidth="1"/>
    <col min="10497" max="10497" width="18.42578125" style="77" customWidth="1"/>
    <col min="10498" max="10498" width="16.42578125" style="77" customWidth="1"/>
    <col min="10499" max="10499" width="12.42578125" style="77" customWidth="1"/>
    <col min="10500" max="10500" width="9.5703125" style="77" customWidth="1"/>
    <col min="10501" max="10502" width="16.42578125" style="77" customWidth="1"/>
    <col min="10503" max="10503" width="15.42578125" style="77" customWidth="1"/>
    <col min="10504" max="10504" width="20.42578125" style="77" customWidth="1"/>
    <col min="10505" max="10505" width="11.42578125" style="77" bestFit="1" customWidth="1"/>
    <col min="10506" max="10506" width="8.7109375" style="77"/>
    <col min="10507" max="10507" width="10" style="77" bestFit="1" customWidth="1"/>
    <col min="10508" max="10750" width="8.7109375" style="77"/>
    <col min="10751" max="10751" width="8.5703125" style="77" customWidth="1"/>
    <col min="10752" max="10752" width="46.42578125" style="77" customWidth="1"/>
    <col min="10753" max="10753" width="18.42578125" style="77" customWidth="1"/>
    <col min="10754" max="10754" width="16.42578125" style="77" customWidth="1"/>
    <col min="10755" max="10755" width="12.42578125" style="77" customWidth="1"/>
    <col min="10756" max="10756" width="9.5703125" style="77" customWidth="1"/>
    <col min="10757" max="10758" width="16.42578125" style="77" customWidth="1"/>
    <col min="10759" max="10759" width="15.42578125" style="77" customWidth="1"/>
    <col min="10760" max="10760" width="20.42578125" style="77" customWidth="1"/>
    <col min="10761" max="10761" width="11.42578125" style="77" bestFit="1" customWidth="1"/>
    <col min="10762" max="10762" width="8.7109375" style="77"/>
    <col min="10763" max="10763" width="10" style="77" bestFit="1" customWidth="1"/>
    <col min="10764" max="11006" width="8.7109375" style="77"/>
    <col min="11007" max="11007" width="8.5703125" style="77" customWidth="1"/>
    <col min="11008" max="11008" width="46.42578125" style="77" customWidth="1"/>
    <col min="11009" max="11009" width="18.42578125" style="77" customWidth="1"/>
    <col min="11010" max="11010" width="16.42578125" style="77" customWidth="1"/>
    <col min="11011" max="11011" width="12.42578125" style="77" customWidth="1"/>
    <col min="11012" max="11012" width="9.5703125" style="77" customWidth="1"/>
    <col min="11013" max="11014" width="16.42578125" style="77" customWidth="1"/>
    <col min="11015" max="11015" width="15.42578125" style="77" customWidth="1"/>
    <col min="11016" max="11016" width="20.42578125" style="77" customWidth="1"/>
    <col min="11017" max="11017" width="11.42578125" style="77" bestFit="1" customWidth="1"/>
    <col min="11018" max="11018" width="8.7109375" style="77"/>
    <col min="11019" max="11019" width="10" style="77" bestFit="1" customWidth="1"/>
    <col min="11020" max="11262" width="8.7109375" style="77"/>
    <col min="11263" max="11263" width="8.5703125" style="77" customWidth="1"/>
    <col min="11264" max="11264" width="46.42578125" style="77" customWidth="1"/>
    <col min="11265" max="11265" width="18.42578125" style="77" customWidth="1"/>
    <col min="11266" max="11266" width="16.42578125" style="77" customWidth="1"/>
    <col min="11267" max="11267" width="12.42578125" style="77" customWidth="1"/>
    <col min="11268" max="11268" width="9.5703125" style="77" customWidth="1"/>
    <col min="11269" max="11270" width="16.42578125" style="77" customWidth="1"/>
    <col min="11271" max="11271" width="15.42578125" style="77" customWidth="1"/>
    <col min="11272" max="11272" width="20.42578125" style="77" customWidth="1"/>
    <col min="11273" max="11273" width="11.42578125" style="77" bestFit="1" customWidth="1"/>
    <col min="11274" max="11274" width="8.7109375" style="77"/>
    <col min="11275" max="11275" width="10" style="77" bestFit="1" customWidth="1"/>
    <col min="11276" max="11518" width="8.7109375" style="77"/>
    <col min="11519" max="11519" width="8.5703125" style="77" customWidth="1"/>
    <col min="11520" max="11520" width="46.42578125" style="77" customWidth="1"/>
    <col min="11521" max="11521" width="18.42578125" style="77" customWidth="1"/>
    <col min="11522" max="11522" width="16.42578125" style="77" customWidth="1"/>
    <col min="11523" max="11523" width="12.42578125" style="77" customWidth="1"/>
    <col min="11524" max="11524" width="9.5703125" style="77" customWidth="1"/>
    <col min="11525" max="11526" width="16.42578125" style="77" customWidth="1"/>
    <col min="11527" max="11527" width="15.42578125" style="77" customWidth="1"/>
    <col min="11528" max="11528" width="20.42578125" style="77" customWidth="1"/>
    <col min="11529" max="11529" width="11.42578125" style="77" bestFit="1" customWidth="1"/>
    <col min="11530" max="11530" width="8.7109375" style="77"/>
    <col min="11531" max="11531" width="10" style="77" bestFit="1" customWidth="1"/>
    <col min="11532" max="11774" width="8.7109375" style="77"/>
    <col min="11775" max="11775" width="8.5703125" style="77" customWidth="1"/>
    <col min="11776" max="11776" width="46.42578125" style="77" customWidth="1"/>
    <col min="11777" max="11777" width="18.42578125" style="77" customWidth="1"/>
    <col min="11778" max="11778" width="16.42578125" style="77" customWidth="1"/>
    <col min="11779" max="11779" width="12.42578125" style="77" customWidth="1"/>
    <col min="11780" max="11780" width="9.5703125" style="77" customWidth="1"/>
    <col min="11781" max="11782" width="16.42578125" style="77" customWidth="1"/>
    <col min="11783" max="11783" width="15.42578125" style="77" customWidth="1"/>
    <col min="11784" max="11784" width="20.42578125" style="77" customWidth="1"/>
    <col min="11785" max="11785" width="11.42578125" style="77" bestFit="1" customWidth="1"/>
    <col min="11786" max="11786" width="8.7109375" style="77"/>
    <col min="11787" max="11787" width="10" style="77" bestFit="1" customWidth="1"/>
    <col min="11788" max="12030" width="8.7109375" style="77"/>
    <col min="12031" max="12031" width="8.5703125" style="77" customWidth="1"/>
    <col min="12032" max="12032" width="46.42578125" style="77" customWidth="1"/>
    <col min="12033" max="12033" width="18.42578125" style="77" customWidth="1"/>
    <col min="12034" max="12034" width="16.42578125" style="77" customWidth="1"/>
    <col min="12035" max="12035" width="12.42578125" style="77" customWidth="1"/>
    <col min="12036" max="12036" width="9.5703125" style="77" customWidth="1"/>
    <col min="12037" max="12038" width="16.42578125" style="77" customWidth="1"/>
    <col min="12039" max="12039" width="15.42578125" style="77" customWidth="1"/>
    <col min="12040" max="12040" width="20.42578125" style="77" customWidth="1"/>
    <col min="12041" max="12041" width="11.42578125" style="77" bestFit="1" customWidth="1"/>
    <col min="12042" max="12042" width="8.7109375" style="77"/>
    <col min="12043" max="12043" width="10" style="77" bestFit="1" customWidth="1"/>
    <col min="12044" max="12286" width="8.7109375" style="77"/>
    <col min="12287" max="12287" width="8.5703125" style="77" customWidth="1"/>
    <col min="12288" max="12288" width="46.42578125" style="77" customWidth="1"/>
    <col min="12289" max="12289" width="18.42578125" style="77" customWidth="1"/>
    <col min="12290" max="12290" width="16.42578125" style="77" customWidth="1"/>
    <col min="12291" max="12291" width="12.42578125" style="77" customWidth="1"/>
    <col min="12292" max="12292" width="9.5703125" style="77" customWidth="1"/>
    <col min="12293" max="12294" width="16.42578125" style="77" customWidth="1"/>
    <col min="12295" max="12295" width="15.42578125" style="77" customWidth="1"/>
    <col min="12296" max="12296" width="20.42578125" style="77" customWidth="1"/>
    <col min="12297" max="12297" width="11.42578125" style="77" bestFit="1" customWidth="1"/>
    <col min="12298" max="12298" width="8.7109375" style="77"/>
    <col min="12299" max="12299" width="10" style="77" bestFit="1" customWidth="1"/>
    <col min="12300" max="12542" width="8.7109375" style="77"/>
    <col min="12543" max="12543" width="8.5703125" style="77" customWidth="1"/>
    <col min="12544" max="12544" width="46.42578125" style="77" customWidth="1"/>
    <col min="12545" max="12545" width="18.42578125" style="77" customWidth="1"/>
    <col min="12546" max="12546" width="16.42578125" style="77" customWidth="1"/>
    <col min="12547" max="12547" width="12.42578125" style="77" customWidth="1"/>
    <col min="12548" max="12548" width="9.5703125" style="77" customWidth="1"/>
    <col min="12549" max="12550" width="16.42578125" style="77" customWidth="1"/>
    <col min="12551" max="12551" width="15.42578125" style="77" customWidth="1"/>
    <col min="12552" max="12552" width="20.42578125" style="77" customWidth="1"/>
    <col min="12553" max="12553" width="11.42578125" style="77" bestFit="1" customWidth="1"/>
    <col min="12554" max="12554" width="8.7109375" style="77"/>
    <col min="12555" max="12555" width="10" style="77" bestFit="1" customWidth="1"/>
    <col min="12556" max="12798" width="8.7109375" style="77"/>
    <col min="12799" max="12799" width="8.5703125" style="77" customWidth="1"/>
    <col min="12800" max="12800" width="46.42578125" style="77" customWidth="1"/>
    <col min="12801" max="12801" width="18.42578125" style="77" customWidth="1"/>
    <col min="12802" max="12802" width="16.42578125" style="77" customWidth="1"/>
    <col min="12803" max="12803" width="12.42578125" style="77" customWidth="1"/>
    <col min="12804" max="12804" width="9.5703125" style="77" customWidth="1"/>
    <col min="12805" max="12806" width="16.42578125" style="77" customWidth="1"/>
    <col min="12807" max="12807" width="15.42578125" style="77" customWidth="1"/>
    <col min="12808" max="12808" width="20.42578125" style="77" customWidth="1"/>
    <col min="12809" max="12809" width="11.42578125" style="77" bestFit="1" customWidth="1"/>
    <col min="12810" max="12810" width="8.7109375" style="77"/>
    <col min="12811" max="12811" width="10" style="77" bestFit="1" customWidth="1"/>
    <col min="12812" max="13054" width="8.7109375" style="77"/>
    <col min="13055" max="13055" width="8.5703125" style="77" customWidth="1"/>
    <col min="13056" max="13056" width="46.42578125" style="77" customWidth="1"/>
    <col min="13057" max="13057" width="18.42578125" style="77" customWidth="1"/>
    <col min="13058" max="13058" width="16.42578125" style="77" customWidth="1"/>
    <col min="13059" max="13059" width="12.42578125" style="77" customWidth="1"/>
    <col min="13060" max="13060" width="9.5703125" style="77" customWidth="1"/>
    <col min="13061" max="13062" width="16.42578125" style="77" customWidth="1"/>
    <col min="13063" max="13063" width="15.42578125" style="77" customWidth="1"/>
    <col min="13064" max="13064" width="20.42578125" style="77" customWidth="1"/>
    <col min="13065" max="13065" width="11.42578125" style="77" bestFit="1" customWidth="1"/>
    <col min="13066" max="13066" width="8.7109375" style="77"/>
    <col min="13067" max="13067" width="10" style="77" bestFit="1" customWidth="1"/>
    <col min="13068" max="13310" width="8.7109375" style="77"/>
    <col min="13311" max="13311" width="8.5703125" style="77" customWidth="1"/>
    <col min="13312" max="13312" width="46.42578125" style="77" customWidth="1"/>
    <col min="13313" max="13313" width="18.42578125" style="77" customWidth="1"/>
    <col min="13314" max="13314" width="16.42578125" style="77" customWidth="1"/>
    <col min="13315" max="13315" width="12.42578125" style="77" customWidth="1"/>
    <col min="13316" max="13316" width="9.5703125" style="77" customWidth="1"/>
    <col min="13317" max="13318" width="16.42578125" style="77" customWidth="1"/>
    <col min="13319" max="13319" width="15.42578125" style="77" customWidth="1"/>
    <col min="13320" max="13320" width="20.42578125" style="77" customWidth="1"/>
    <col min="13321" max="13321" width="11.42578125" style="77" bestFit="1" customWidth="1"/>
    <col min="13322" max="13322" width="8.7109375" style="77"/>
    <col min="13323" max="13323" width="10" style="77" bestFit="1" customWidth="1"/>
    <col min="13324" max="13566" width="8.7109375" style="77"/>
    <col min="13567" max="13567" width="8.5703125" style="77" customWidth="1"/>
    <col min="13568" max="13568" width="46.42578125" style="77" customWidth="1"/>
    <col min="13569" max="13569" width="18.42578125" style="77" customWidth="1"/>
    <col min="13570" max="13570" width="16.42578125" style="77" customWidth="1"/>
    <col min="13571" max="13571" width="12.42578125" style="77" customWidth="1"/>
    <col min="13572" max="13572" width="9.5703125" style="77" customWidth="1"/>
    <col min="13573" max="13574" width="16.42578125" style="77" customWidth="1"/>
    <col min="13575" max="13575" width="15.42578125" style="77" customWidth="1"/>
    <col min="13576" max="13576" width="20.42578125" style="77" customWidth="1"/>
    <col min="13577" max="13577" width="11.42578125" style="77" bestFit="1" customWidth="1"/>
    <col min="13578" max="13578" width="8.7109375" style="77"/>
    <col min="13579" max="13579" width="10" style="77" bestFit="1" customWidth="1"/>
    <col min="13580" max="13822" width="8.7109375" style="77"/>
    <col min="13823" max="13823" width="8.5703125" style="77" customWidth="1"/>
    <col min="13824" max="13824" width="46.42578125" style="77" customWidth="1"/>
    <col min="13825" max="13825" width="18.42578125" style="77" customWidth="1"/>
    <col min="13826" max="13826" width="16.42578125" style="77" customWidth="1"/>
    <col min="13827" max="13827" width="12.42578125" style="77" customWidth="1"/>
    <col min="13828" max="13828" width="9.5703125" style="77" customWidth="1"/>
    <col min="13829" max="13830" width="16.42578125" style="77" customWidth="1"/>
    <col min="13831" max="13831" width="15.42578125" style="77" customWidth="1"/>
    <col min="13832" max="13832" width="20.42578125" style="77" customWidth="1"/>
    <col min="13833" max="13833" width="11.42578125" style="77" bestFit="1" customWidth="1"/>
    <col min="13834" max="13834" width="8.7109375" style="77"/>
    <col min="13835" max="13835" width="10" style="77" bestFit="1" customWidth="1"/>
    <col min="13836" max="14078" width="8.7109375" style="77"/>
    <col min="14079" max="14079" width="8.5703125" style="77" customWidth="1"/>
    <col min="14080" max="14080" width="46.42578125" style="77" customWidth="1"/>
    <col min="14081" max="14081" width="18.42578125" style="77" customWidth="1"/>
    <col min="14082" max="14082" width="16.42578125" style="77" customWidth="1"/>
    <col min="14083" max="14083" width="12.42578125" style="77" customWidth="1"/>
    <col min="14084" max="14084" width="9.5703125" style="77" customWidth="1"/>
    <col min="14085" max="14086" width="16.42578125" style="77" customWidth="1"/>
    <col min="14087" max="14087" width="15.42578125" style="77" customWidth="1"/>
    <col min="14088" max="14088" width="20.42578125" style="77" customWidth="1"/>
    <col min="14089" max="14089" width="11.42578125" style="77" bestFit="1" customWidth="1"/>
    <col min="14090" max="14090" width="8.7109375" style="77"/>
    <col min="14091" max="14091" width="10" style="77" bestFit="1" customWidth="1"/>
    <col min="14092" max="14334" width="8.7109375" style="77"/>
    <col min="14335" max="14335" width="8.5703125" style="77" customWidth="1"/>
    <col min="14336" max="14336" width="46.42578125" style="77" customWidth="1"/>
    <col min="14337" max="14337" width="18.42578125" style="77" customWidth="1"/>
    <col min="14338" max="14338" width="16.42578125" style="77" customWidth="1"/>
    <col min="14339" max="14339" width="12.42578125" style="77" customWidth="1"/>
    <col min="14340" max="14340" width="9.5703125" style="77" customWidth="1"/>
    <col min="14341" max="14342" width="16.42578125" style="77" customWidth="1"/>
    <col min="14343" max="14343" width="15.42578125" style="77" customWidth="1"/>
    <col min="14344" max="14344" width="20.42578125" style="77" customWidth="1"/>
    <col min="14345" max="14345" width="11.42578125" style="77" bestFit="1" customWidth="1"/>
    <col min="14346" max="14346" width="8.7109375" style="77"/>
    <col min="14347" max="14347" width="10" style="77" bestFit="1" customWidth="1"/>
    <col min="14348" max="14590" width="8.7109375" style="77"/>
    <col min="14591" max="14591" width="8.5703125" style="77" customWidth="1"/>
    <col min="14592" max="14592" width="46.42578125" style="77" customWidth="1"/>
    <col min="14593" max="14593" width="18.42578125" style="77" customWidth="1"/>
    <col min="14594" max="14594" width="16.42578125" style="77" customWidth="1"/>
    <col min="14595" max="14595" width="12.42578125" style="77" customWidth="1"/>
    <col min="14596" max="14596" width="9.5703125" style="77" customWidth="1"/>
    <col min="14597" max="14598" width="16.42578125" style="77" customWidth="1"/>
    <col min="14599" max="14599" width="15.42578125" style="77" customWidth="1"/>
    <col min="14600" max="14600" width="20.42578125" style="77" customWidth="1"/>
    <col min="14601" max="14601" width="11.42578125" style="77" bestFit="1" customWidth="1"/>
    <col min="14602" max="14602" width="8.7109375" style="77"/>
    <col min="14603" max="14603" width="10" style="77" bestFit="1" customWidth="1"/>
    <col min="14604" max="14846" width="8.7109375" style="77"/>
    <col min="14847" max="14847" width="8.5703125" style="77" customWidth="1"/>
    <col min="14848" max="14848" width="46.42578125" style="77" customWidth="1"/>
    <col min="14849" max="14849" width="18.42578125" style="77" customWidth="1"/>
    <col min="14850" max="14850" width="16.42578125" style="77" customWidth="1"/>
    <col min="14851" max="14851" width="12.42578125" style="77" customWidth="1"/>
    <col min="14852" max="14852" width="9.5703125" style="77" customWidth="1"/>
    <col min="14853" max="14854" width="16.42578125" style="77" customWidth="1"/>
    <col min="14855" max="14855" width="15.42578125" style="77" customWidth="1"/>
    <col min="14856" max="14856" width="20.42578125" style="77" customWidth="1"/>
    <col min="14857" max="14857" width="11.42578125" style="77" bestFit="1" customWidth="1"/>
    <col min="14858" max="14858" width="8.7109375" style="77"/>
    <col min="14859" max="14859" width="10" style="77" bestFit="1" customWidth="1"/>
    <col min="14860" max="15102" width="8.7109375" style="77"/>
    <col min="15103" max="15103" width="8.5703125" style="77" customWidth="1"/>
    <col min="15104" max="15104" width="46.42578125" style="77" customWidth="1"/>
    <col min="15105" max="15105" width="18.42578125" style="77" customWidth="1"/>
    <col min="15106" max="15106" width="16.42578125" style="77" customWidth="1"/>
    <col min="15107" max="15107" width="12.42578125" style="77" customWidth="1"/>
    <col min="15108" max="15108" width="9.5703125" style="77" customWidth="1"/>
    <col min="15109" max="15110" width="16.42578125" style="77" customWidth="1"/>
    <col min="15111" max="15111" width="15.42578125" style="77" customWidth="1"/>
    <col min="15112" max="15112" width="20.42578125" style="77" customWidth="1"/>
    <col min="15113" max="15113" width="11.42578125" style="77" bestFit="1" customWidth="1"/>
    <col min="15114" max="15114" width="8.7109375" style="77"/>
    <col min="15115" max="15115" width="10" style="77" bestFit="1" customWidth="1"/>
    <col min="15116" max="15358" width="8.7109375" style="77"/>
    <col min="15359" max="15359" width="8.5703125" style="77" customWidth="1"/>
    <col min="15360" max="15360" width="46.42578125" style="77" customWidth="1"/>
    <col min="15361" max="15361" width="18.42578125" style="77" customWidth="1"/>
    <col min="15362" max="15362" width="16.42578125" style="77" customWidth="1"/>
    <col min="15363" max="15363" width="12.42578125" style="77" customWidth="1"/>
    <col min="15364" max="15364" width="9.5703125" style="77" customWidth="1"/>
    <col min="15365" max="15366" width="16.42578125" style="77" customWidth="1"/>
    <col min="15367" max="15367" width="15.42578125" style="77" customWidth="1"/>
    <col min="15368" max="15368" width="20.42578125" style="77" customWidth="1"/>
    <col min="15369" max="15369" width="11.42578125" style="77" bestFit="1" customWidth="1"/>
    <col min="15370" max="15370" width="8.7109375" style="77"/>
    <col min="15371" max="15371" width="10" style="77" bestFit="1" customWidth="1"/>
    <col min="15372" max="15614" width="8.7109375" style="77"/>
    <col min="15615" max="15615" width="8.5703125" style="77" customWidth="1"/>
    <col min="15616" max="15616" width="46.42578125" style="77" customWidth="1"/>
    <col min="15617" max="15617" width="18.42578125" style="77" customWidth="1"/>
    <col min="15618" max="15618" width="16.42578125" style="77" customWidth="1"/>
    <col min="15619" max="15619" width="12.42578125" style="77" customWidth="1"/>
    <col min="15620" max="15620" width="9.5703125" style="77" customWidth="1"/>
    <col min="15621" max="15622" width="16.42578125" style="77" customWidth="1"/>
    <col min="15623" max="15623" width="15.42578125" style="77" customWidth="1"/>
    <col min="15624" max="15624" width="20.42578125" style="77" customWidth="1"/>
    <col min="15625" max="15625" width="11.42578125" style="77" bestFit="1" customWidth="1"/>
    <col min="15626" max="15626" width="8.7109375" style="77"/>
    <col min="15627" max="15627" width="10" style="77" bestFit="1" customWidth="1"/>
    <col min="15628" max="15870" width="8.7109375" style="77"/>
    <col min="15871" max="15871" width="8.5703125" style="77" customWidth="1"/>
    <col min="15872" max="15872" width="46.42578125" style="77" customWidth="1"/>
    <col min="15873" max="15873" width="18.42578125" style="77" customWidth="1"/>
    <col min="15874" max="15874" width="16.42578125" style="77" customWidth="1"/>
    <col min="15875" max="15875" width="12.42578125" style="77" customWidth="1"/>
    <col min="15876" max="15876" width="9.5703125" style="77" customWidth="1"/>
    <col min="15877" max="15878" width="16.42578125" style="77" customWidth="1"/>
    <col min="15879" max="15879" width="15.42578125" style="77" customWidth="1"/>
    <col min="15880" max="15880" width="20.42578125" style="77" customWidth="1"/>
    <col min="15881" max="15881" width="11.42578125" style="77" bestFit="1" customWidth="1"/>
    <col min="15882" max="15882" width="8.7109375" style="77"/>
    <col min="15883" max="15883" width="10" style="77" bestFit="1" customWidth="1"/>
    <col min="15884" max="16126" width="8.7109375" style="77"/>
    <col min="16127" max="16127" width="8.5703125" style="77" customWidth="1"/>
    <col min="16128" max="16128" width="46.42578125" style="77" customWidth="1"/>
    <col min="16129" max="16129" width="18.42578125" style="77" customWidth="1"/>
    <col min="16130" max="16130" width="16.42578125" style="77" customWidth="1"/>
    <col min="16131" max="16131" width="12.42578125" style="77" customWidth="1"/>
    <col min="16132" max="16132" width="9.5703125" style="77" customWidth="1"/>
    <col min="16133" max="16134" width="16.42578125" style="77" customWidth="1"/>
    <col min="16135" max="16135" width="15.42578125" style="77" customWidth="1"/>
    <col min="16136" max="16136" width="20.42578125" style="77" customWidth="1"/>
    <col min="16137" max="16137" width="11.42578125" style="77" bestFit="1" customWidth="1"/>
    <col min="16138" max="16138" width="8.7109375" style="77"/>
    <col min="16139" max="16139" width="10" style="77" bestFit="1" customWidth="1"/>
    <col min="16140" max="16384" width="8.7109375" style="77"/>
  </cols>
  <sheetData>
    <row r="1" spans="1:11" ht="15" customHeight="1" x14ac:dyDescent="0.25">
      <c r="A1" s="525" t="s">
        <v>99</v>
      </c>
      <c r="B1" s="525"/>
      <c r="C1" s="525"/>
      <c r="D1" s="525"/>
      <c r="E1" s="525"/>
      <c r="F1" s="525"/>
      <c r="G1" s="525"/>
      <c r="H1" s="525"/>
    </row>
    <row r="2" spans="1:11" ht="15" customHeight="1" x14ac:dyDescent="0.25">
      <c r="A2" s="526" t="s">
        <v>95</v>
      </c>
      <c r="B2" s="526"/>
      <c r="C2" s="526"/>
      <c r="D2" s="526"/>
      <c r="E2" s="526"/>
      <c r="F2" s="526"/>
      <c r="G2" s="526"/>
      <c r="H2" s="526"/>
    </row>
    <row r="3" spans="1:11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1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1" x14ac:dyDescent="0.25">
      <c r="A5" s="78"/>
      <c r="D5" s="78"/>
      <c r="E5" s="81"/>
      <c r="F5" s="79"/>
      <c r="G5" s="98"/>
      <c r="H5" s="108"/>
    </row>
    <row r="6" spans="1:11" ht="62.1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4" t="s">
        <v>85</v>
      </c>
    </row>
    <row r="7" spans="1:11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6">
        <v>8</v>
      </c>
      <c r="I7" s="91" t="s">
        <v>98</v>
      </c>
    </row>
    <row r="8" spans="1:1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91"/>
    </row>
    <row r="9" spans="1:11" customFormat="1" ht="12.75" x14ac:dyDescent="0.2">
      <c r="A9" s="76"/>
      <c r="B9" s="141"/>
      <c r="C9" s="142"/>
      <c r="D9" s="142"/>
      <c r="E9" s="143"/>
      <c r="F9" s="144"/>
      <c r="G9" s="145"/>
      <c r="H9" s="145"/>
      <c r="I9" s="146"/>
      <c r="J9" s="140"/>
      <c r="K9" s="140"/>
    </row>
    <row r="10" spans="1:11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1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1" x14ac:dyDescent="0.25">
      <c r="A12" s="528" t="s">
        <v>86</v>
      </c>
      <c r="B12" s="528"/>
      <c r="C12" s="528"/>
      <c r="D12" s="528"/>
      <c r="E12" s="528"/>
      <c r="F12" s="528"/>
      <c r="G12" s="528"/>
      <c r="H12" s="117">
        <f>SUM(H9:H11)</f>
        <v>0</v>
      </c>
      <c r="I12" s="91" t="s">
        <v>98</v>
      </c>
      <c r="J12" s="80" t="e">
        <f>#REF!/1.012/1.03</f>
        <v>#REF!</v>
      </c>
      <c r="K12" s="80"/>
    </row>
    <row r="13" spans="1:11" x14ac:dyDescent="0.25">
      <c r="A13" s="528" t="s">
        <v>97</v>
      </c>
      <c r="B13" s="528"/>
      <c r="C13" s="528"/>
      <c r="D13" s="528"/>
      <c r="E13" s="528"/>
      <c r="F13" s="528"/>
      <c r="G13" s="528"/>
      <c r="H13" s="117">
        <f>H12*0.2</f>
        <v>0</v>
      </c>
      <c r="I13" s="80"/>
    </row>
    <row r="14" spans="1:11" x14ac:dyDescent="0.25">
      <c r="A14" s="528" t="s">
        <v>87</v>
      </c>
      <c r="B14" s="528"/>
      <c r="C14" s="528"/>
      <c r="D14" s="528"/>
      <c r="E14" s="528"/>
      <c r="F14" s="528"/>
      <c r="G14" s="528"/>
      <c r="H14" s="117">
        <f>H12+H13</f>
        <v>0</v>
      </c>
      <c r="I14" s="80"/>
      <c r="J14" s="105"/>
    </row>
    <row r="15" spans="1:11" ht="15" customHeight="1" x14ac:dyDescent="0.25">
      <c r="A15" s="81"/>
      <c r="D15" s="81"/>
      <c r="E15" s="81"/>
      <c r="F15" s="81"/>
      <c r="G15" s="98"/>
      <c r="H15" s="109"/>
      <c r="I15" s="80"/>
    </row>
    <row r="16" spans="1:11" s="83" customFormat="1" ht="15" customHeight="1" x14ac:dyDescent="0.25">
      <c r="A16" s="82"/>
      <c r="B16" s="92" t="s">
        <v>88</v>
      </c>
      <c r="C16" s="102"/>
      <c r="D16" s="82"/>
      <c r="E16" s="95"/>
      <c r="F16" s="82"/>
      <c r="G16" s="99"/>
      <c r="H16" s="110"/>
    </row>
    <row r="17" spans="1:9" s="83" customFormat="1" ht="29.85" customHeight="1" x14ac:dyDescent="0.25">
      <c r="A17" s="82"/>
      <c r="B17" s="92" t="e">
        <f>CONCATENATE("Цены действительны на ",#REF!," ",#REF!,"")</f>
        <v>#REF!</v>
      </c>
      <c r="C17" s="102"/>
      <c r="D17" s="82"/>
      <c r="E17" s="95"/>
      <c r="F17" s="82"/>
      <c r="G17" s="99"/>
      <c r="H17" s="110"/>
    </row>
    <row r="18" spans="1:9" s="83" customFormat="1" ht="15" customHeight="1" x14ac:dyDescent="0.25">
      <c r="A18" s="82"/>
      <c r="B18" s="92"/>
      <c r="C18" s="102"/>
      <c r="D18" s="82"/>
      <c r="E18" s="95"/>
      <c r="F18" s="82"/>
      <c r="G18" s="99"/>
      <c r="H18" s="110"/>
    </row>
    <row r="19" spans="1:9" s="83" customFormat="1" ht="33" customHeight="1" x14ac:dyDescent="0.25">
      <c r="A19" s="82"/>
      <c r="B19" s="92" t="e">
        <f>CONCATENATE(#REF!," ",#REF!)</f>
        <v>#REF!</v>
      </c>
      <c r="C19" s="102"/>
      <c r="D19" s="529" t="e">
        <f>#REF!</f>
        <v>#REF!</v>
      </c>
      <c r="E19" s="529"/>
      <c r="F19" s="529"/>
      <c r="G19" s="529"/>
      <c r="H19" s="529"/>
    </row>
    <row r="20" spans="1:9" s="83" customFormat="1" ht="15" customHeight="1" x14ac:dyDescent="0.25">
      <c r="A20" s="82"/>
      <c r="B20" s="92" t="e">
        <f>#REF!</f>
        <v>#REF!</v>
      </c>
      <c r="C20" s="102"/>
      <c r="D20" s="82" t="e">
        <f>#REF!</f>
        <v>#REF!</v>
      </c>
      <c r="E20" s="82"/>
      <c r="F20" s="82"/>
      <c r="G20" s="99"/>
      <c r="H20" s="110"/>
    </row>
    <row r="21" spans="1:9" s="83" customFormat="1" ht="15" customHeight="1" x14ac:dyDescent="0.25">
      <c r="A21" s="82"/>
      <c r="B21" s="93"/>
      <c r="C21" s="102"/>
      <c r="D21" s="84"/>
      <c r="E21" s="96"/>
      <c r="F21" s="84"/>
      <c r="G21" s="106"/>
      <c r="H21" s="110"/>
    </row>
    <row r="22" spans="1:9" s="83" customFormat="1" ht="15" customHeight="1" x14ac:dyDescent="0.25">
      <c r="A22" s="82"/>
      <c r="B22" s="94" t="s">
        <v>91</v>
      </c>
      <c r="C22" s="102" t="e">
        <f>CONCATENATE(#REF!," г.")</f>
        <v>#REF!</v>
      </c>
      <c r="D22" s="85" t="s">
        <v>91</v>
      </c>
      <c r="E22" s="97"/>
      <c r="F22" s="85"/>
      <c r="G22" s="107"/>
      <c r="H22" s="110" t="e">
        <f>CONCATENATE(#REF!," г.")</f>
        <v>#REF!</v>
      </c>
    </row>
    <row r="23" spans="1:9" ht="15" customHeight="1" x14ac:dyDescent="0.25">
      <c r="A23" s="81"/>
      <c r="D23" s="81"/>
      <c r="E23" s="81"/>
      <c r="F23" s="81"/>
      <c r="G23" s="98"/>
      <c r="H23" s="109"/>
      <c r="I23" s="80"/>
    </row>
    <row r="24" spans="1:9" ht="15" customHeight="1" x14ac:dyDescent="0.25">
      <c r="A24" s="81"/>
      <c r="D24" s="81"/>
      <c r="E24" s="81"/>
      <c r="F24" s="81"/>
      <c r="G24" s="98"/>
      <c r="H24" s="109"/>
    </row>
    <row r="25" spans="1:9" ht="15" customHeight="1" x14ac:dyDescent="0.25">
      <c r="A25" s="81"/>
      <c r="D25" s="81"/>
      <c r="E25" s="81"/>
      <c r="F25" s="81"/>
      <c r="G25" s="98"/>
      <c r="H25" s="109"/>
    </row>
    <row r="26" spans="1:9" x14ac:dyDescent="0.25">
      <c r="A26" s="81"/>
      <c r="D26" s="81"/>
      <c r="E26" s="81"/>
      <c r="F26" s="81"/>
      <c r="G26" s="98"/>
      <c r="H26" s="109"/>
    </row>
    <row r="27" spans="1:9" x14ac:dyDescent="0.25">
      <c r="A27" s="81"/>
      <c r="D27" s="81"/>
      <c r="E27" s="81"/>
      <c r="F27" s="81"/>
      <c r="G27" s="98"/>
      <c r="H27" s="109"/>
    </row>
    <row r="28" spans="1:9" x14ac:dyDescent="0.25">
      <c r="A28" s="81"/>
      <c r="D28" s="81"/>
      <c r="E28" s="81"/>
      <c r="F28" s="81"/>
      <c r="G28" s="98"/>
      <c r="H28" s="109"/>
    </row>
  </sheetData>
  <mergeCells count="9">
    <mergeCell ref="A13:G13"/>
    <mergeCell ref="A14:G14"/>
    <mergeCell ref="D19:H19"/>
    <mergeCell ref="A1:H1"/>
    <mergeCell ref="A2:H2"/>
    <mergeCell ref="A3:H3"/>
    <mergeCell ref="A4:H4"/>
    <mergeCell ref="A8:H8"/>
    <mergeCell ref="A12:G12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theme="6" tint="0.39997558519241921"/>
    <pageSetUpPr fitToPage="1"/>
  </sheetPr>
  <dimension ref="A1:N28"/>
  <sheetViews>
    <sheetView view="pageBreakPreview" zoomScaleNormal="100" zoomScaleSheetLayoutView="100" workbookViewId="0">
      <selection activeCell="D27" sqref="D27:F28"/>
    </sheetView>
  </sheetViews>
  <sheetFormatPr defaultRowHeight="15" x14ac:dyDescent="0.25"/>
  <cols>
    <col min="1" max="1" width="6.42578125" style="86" customWidth="1"/>
    <col min="2" max="2" width="50.5703125" style="77" customWidth="1"/>
    <col min="3" max="3" width="24.42578125" style="86" customWidth="1"/>
    <col min="4" max="4" width="16.5703125" style="77" customWidth="1"/>
    <col min="5" max="5" width="12.42578125" style="77" customWidth="1"/>
    <col min="6" max="6" width="9.5703125" style="86" customWidth="1"/>
    <col min="7" max="7" width="12" style="101" customWidth="1"/>
    <col min="8" max="8" width="14.42578125" style="101" customWidth="1"/>
    <col min="9" max="9" width="13.42578125" style="77" customWidth="1"/>
    <col min="10" max="10" width="11.42578125" style="77" bestFit="1" customWidth="1"/>
    <col min="11" max="11" width="12" style="77" bestFit="1" customWidth="1"/>
    <col min="12" max="255" width="8.7109375" style="77"/>
    <col min="256" max="256" width="6.5703125" style="77" customWidth="1"/>
    <col min="257" max="257" width="50.5703125" style="77" customWidth="1"/>
    <col min="258" max="258" width="18.5703125" style="77" customWidth="1"/>
    <col min="259" max="259" width="16.5703125" style="77" customWidth="1"/>
    <col min="260" max="260" width="9.5703125" style="77" customWidth="1"/>
    <col min="261" max="261" width="9" style="77" customWidth="1"/>
    <col min="262" max="262" width="12" style="77" customWidth="1"/>
    <col min="263" max="263" width="14.42578125" style="77" customWidth="1"/>
    <col min="264" max="264" width="11.42578125" style="77" bestFit="1" customWidth="1"/>
    <col min="265" max="265" width="13.42578125" style="77" bestFit="1" customWidth="1"/>
    <col min="266" max="511" width="8.7109375" style="77"/>
    <col min="512" max="512" width="6.5703125" style="77" customWidth="1"/>
    <col min="513" max="513" width="50.5703125" style="77" customWidth="1"/>
    <col min="514" max="514" width="18.5703125" style="77" customWidth="1"/>
    <col min="515" max="515" width="16.5703125" style="77" customWidth="1"/>
    <col min="516" max="516" width="9.5703125" style="77" customWidth="1"/>
    <col min="517" max="517" width="9" style="77" customWidth="1"/>
    <col min="518" max="518" width="12" style="77" customWidth="1"/>
    <col min="519" max="519" width="14.42578125" style="77" customWidth="1"/>
    <col min="520" max="520" width="11.42578125" style="77" bestFit="1" customWidth="1"/>
    <col min="521" max="521" width="13.42578125" style="77" bestFit="1" customWidth="1"/>
    <col min="522" max="767" width="8.7109375" style="77"/>
    <col min="768" max="768" width="6.5703125" style="77" customWidth="1"/>
    <col min="769" max="769" width="50.5703125" style="77" customWidth="1"/>
    <col min="770" max="770" width="18.5703125" style="77" customWidth="1"/>
    <col min="771" max="771" width="16.5703125" style="77" customWidth="1"/>
    <col min="772" max="772" width="9.5703125" style="77" customWidth="1"/>
    <col min="773" max="773" width="9" style="77" customWidth="1"/>
    <col min="774" max="774" width="12" style="77" customWidth="1"/>
    <col min="775" max="775" width="14.42578125" style="77" customWidth="1"/>
    <col min="776" max="776" width="11.42578125" style="77" bestFit="1" customWidth="1"/>
    <col min="777" max="777" width="13.42578125" style="77" bestFit="1" customWidth="1"/>
    <col min="778" max="1023" width="8.7109375" style="77"/>
    <col min="1024" max="1024" width="6.5703125" style="77" customWidth="1"/>
    <col min="1025" max="1025" width="50.5703125" style="77" customWidth="1"/>
    <col min="1026" max="1026" width="18.5703125" style="77" customWidth="1"/>
    <col min="1027" max="1027" width="16.5703125" style="77" customWidth="1"/>
    <col min="1028" max="1028" width="9.5703125" style="77" customWidth="1"/>
    <col min="1029" max="1029" width="9" style="77" customWidth="1"/>
    <col min="1030" max="1030" width="12" style="77" customWidth="1"/>
    <col min="1031" max="1031" width="14.42578125" style="77" customWidth="1"/>
    <col min="1032" max="1032" width="11.42578125" style="77" bestFit="1" customWidth="1"/>
    <col min="1033" max="1033" width="13.42578125" style="77" bestFit="1" customWidth="1"/>
    <col min="1034" max="1279" width="8.7109375" style="77"/>
    <col min="1280" max="1280" width="6.5703125" style="77" customWidth="1"/>
    <col min="1281" max="1281" width="50.5703125" style="77" customWidth="1"/>
    <col min="1282" max="1282" width="18.5703125" style="77" customWidth="1"/>
    <col min="1283" max="1283" width="16.5703125" style="77" customWidth="1"/>
    <col min="1284" max="1284" width="9.5703125" style="77" customWidth="1"/>
    <col min="1285" max="1285" width="9" style="77" customWidth="1"/>
    <col min="1286" max="1286" width="12" style="77" customWidth="1"/>
    <col min="1287" max="1287" width="14.42578125" style="77" customWidth="1"/>
    <col min="1288" max="1288" width="11.42578125" style="77" bestFit="1" customWidth="1"/>
    <col min="1289" max="1289" width="13.42578125" style="77" bestFit="1" customWidth="1"/>
    <col min="1290" max="1535" width="8.7109375" style="77"/>
    <col min="1536" max="1536" width="6.5703125" style="77" customWidth="1"/>
    <col min="1537" max="1537" width="50.5703125" style="77" customWidth="1"/>
    <col min="1538" max="1538" width="18.5703125" style="77" customWidth="1"/>
    <col min="1539" max="1539" width="16.5703125" style="77" customWidth="1"/>
    <col min="1540" max="1540" width="9.5703125" style="77" customWidth="1"/>
    <col min="1541" max="1541" width="9" style="77" customWidth="1"/>
    <col min="1542" max="1542" width="12" style="77" customWidth="1"/>
    <col min="1543" max="1543" width="14.42578125" style="77" customWidth="1"/>
    <col min="1544" max="1544" width="11.42578125" style="77" bestFit="1" customWidth="1"/>
    <col min="1545" max="1545" width="13.42578125" style="77" bestFit="1" customWidth="1"/>
    <col min="1546" max="1791" width="8.7109375" style="77"/>
    <col min="1792" max="1792" width="6.5703125" style="77" customWidth="1"/>
    <col min="1793" max="1793" width="50.5703125" style="77" customWidth="1"/>
    <col min="1794" max="1794" width="18.5703125" style="77" customWidth="1"/>
    <col min="1795" max="1795" width="16.5703125" style="77" customWidth="1"/>
    <col min="1796" max="1796" width="9.5703125" style="77" customWidth="1"/>
    <col min="1797" max="1797" width="9" style="77" customWidth="1"/>
    <col min="1798" max="1798" width="12" style="77" customWidth="1"/>
    <col min="1799" max="1799" width="14.42578125" style="77" customWidth="1"/>
    <col min="1800" max="1800" width="11.42578125" style="77" bestFit="1" customWidth="1"/>
    <col min="1801" max="1801" width="13.42578125" style="77" bestFit="1" customWidth="1"/>
    <col min="1802" max="2047" width="8.7109375" style="77"/>
    <col min="2048" max="2048" width="6.5703125" style="77" customWidth="1"/>
    <col min="2049" max="2049" width="50.5703125" style="77" customWidth="1"/>
    <col min="2050" max="2050" width="18.5703125" style="77" customWidth="1"/>
    <col min="2051" max="2051" width="16.5703125" style="77" customWidth="1"/>
    <col min="2052" max="2052" width="9.5703125" style="77" customWidth="1"/>
    <col min="2053" max="2053" width="9" style="77" customWidth="1"/>
    <col min="2054" max="2054" width="12" style="77" customWidth="1"/>
    <col min="2055" max="2055" width="14.42578125" style="77" customWidth="1"/>
    <col min="2056" max="2056" width="11.42578125" style="77" bestFit="1" customWidth="1"/>
    <col min="2057" max="2057" width="13.42578125" style="77" bestFit="1" customWidth="1"/>
    <col min="2058" max="2303" width="8.7109375" style="77"/>
    <col min="2304" max="2304" width="6.5703125" style="77" customWidth="1"/>
    <col min="2305" max="2305" width="50.5703125" style="77" customWidth="1"/>
    <col min="2306" max="2306" width="18.5703125" style="77" customWidth="1"/>
    <col min="2307" max="2307" width="16.5703125" style="77" customWidth="1"/>
    <col min="2308" max="2308" width="9.5703125" style="77" customWidth="1"/>
    <col min="2309" max="2309" width="9" style="77" customWidth="1"/>
    <col min="2310" max="2310" width="12" style="77" customWidth="1"/>
    <col min="2311" max="2311" width="14.42578125" style="77" customWidth="1"/>
    <col min="2312" max="2312" width="11.42578125" style="77" bestFit="1" customWidth="1"/>
    <col min="2313" max="2313" width="13.42578125" style="77" bestFit="1" customWidth="1"/>
    <col min="2314" max="2559" width="8.7109375" style="77"/>
    <col min="2560" max="2560" width="6.5703125" style="77" customWidth="1"/>
    <col min="2561" max="2561" width="50.5703125" style="77" customWidth="1"/>
    <col min="2562" max="2562" width="18.5703125" style="77" customWidth="1"/>
    <col min="2563" max="2563" width="16.5703125" style="77" customWidth="1"/>
    <col min="2564" max="2564" width="9.5703125" style="77" customWidth="1"/>
    <col min="2565" max="2565" width="9" style="77" customWidth="1"/>
    <col min="2566" max="2566" width="12" style="77" customWidth="1"/>
    <col min="2567" max="2567" width="14.42578125" style="77" customWidth="1"/>
    <col min="2568" max="2568" width="11.42578125" style="77" bestFit="1" customWidth="1"/>
    <col min="2569" max="2569" width="13.42578125" style="77" bestFit="1" customWidth="1"/>
    <col min="2570" max="2815" width="8.7109375" style="77"/>
    <col min="2816" max="2816" width="6.5703125" style="77" customWidth="1"/>
    <col min="2817" max="2817" width="50.5703125" style="77" customWidth="1"/>
    <col min="2818" max="2818" width="18.5703125" style="77" customWidth="1"/>
    <col min="2819" max="2819" width="16.5703125" style="77" customWidth="1"/>
    <col min="2820" max="2820" width="9.5703125" style="77" customWidth="1"/>
    <col min="2821" max="2821" width="9" style="77" customWidth="1"/>
    <col min="2822" max="2822" width="12" style="77" customWidth="1"/>
    <col min="2823" max="2823" width="14.42578125" style="77" customWidth="1"/>
    <col min="2824" max="2824" width="11.42578125" style="77" bestFit="1" customWidth="1"/>
    <col min="2825" max="2825" width="13.42578125" style="77" bestFit="1" customWidth="1"/>
    <col min="2826" max="3071" width="8.7109375" style="77"/>
    <col min="3072" max="3072" width="6.5703125" style="77" customWidth="1"/>
    <col min="3073" max="3073" width="50.5703125" style="77" customWidth="1"/>
    <col min="3074" max="3074" width="18.5703125" style="77" customWidth="1"/>
    <col min="3075" max="3075" width="16.5703125" style="77" customWidth="1"/>
    <col min="3076" max="3076" width="9.5703125" style="77" customWidth="1"/>
    <col min="3077" max="3077" width="9" style="77" customWidth="1"/>
    <col min="3078" max="3078" width="12" style="77" customWidth="1"/>
    <col min="3079" max="3079" width="14.42578125" style="77" customWidth="1"/>
    <col min="3080" max="3080" width="11.42578125" style="77" bestFit="1" customWidth="1"/>
    <col min="3081" max="3081" width="13.42578125" style="77" bestFit="1" customWidth="1"/>
    <col min="3082" max="3327" width="8.7109375" style="77"/>
    <col min="3328" max="3328" width="6.5703125" style="77" customWidth="1"/>
    <col min="3329" max="3329" width="50.5703125" style="77" customWidth="1"/>
    <col min="3330" max="3330" width="18.5703125" style="77" customWidth="1"/>
    <col min="3331" max="3331" width="16.5703125" style="77" customWidth="1"/>
    <col min="3332" max="3332" width="9.5703125" style="77" customWidth="1"/>
    <col min="3333" max="3333" width="9" style="77" customWidth="1"/>
    <col min="3334" max="3334" width="12" style="77" customWidth="1"/>
    <col min="3335" max="3335" width="14.42578125" style="77" customWidth="1"/>
    <col min="3336" max="3336" width="11.42578125" style="77" bestFit="1" customWidth="1"/>
    <col min="3337" max="3337" width="13.42578125" style="77" bestFit="1" customWidth="1"/>
    <col min="3338" max="3583" width="8.7109375" style="77"/>
    <col min="3584" max="3584" width="6.5703125" style="77" customWidth="1"/>
    <col min="3585" max="3585" width="50.5703125" style="77" customWidth="1"/>
    <col min="3586" max="3586" width="18.5703125" style="77" customWidth="1"/>
    <col min="3587" max="3587" width="16.5703125" style="77" customWidth="1"/>
    <col min="3588" max="3588" width="9.5703125" style="77" customWidth="1"/>
    <col min="3589" max="3589" width="9" style="77" customWidth="1"/>
    <col min="3590" max="3590" width="12" style="77" customWidth="1"/>
    <col min="3591" max="3591" width="14.42578125" style="77" customWidth="1"/>
    <col min="3592" max="3592" width="11.42578125" style="77" bestFit="1" customWidth="1"/>
    <col min="3593" max="3593" width="13.42578125" style="77" bestFit="1" customWidth="1"/>
    <col min="3594" max="3839" width="8.7109375" style="77"/>
    <col min="3840" max="3840" width="6.5703125" style="77" customWidth="1"/>
    <col min="3841" max="3841" width="50.5703125" style="77" customWidth="1"/>
    <col min="3842" max="3842" width="18.5703125" style="77" customWidth="1"/>
    <col min="3843" max="3843" width="16.5703125" style="77" customWidth="1"/>
    <col min="3844" max="3844" width="9.5703125" style="77" customWidth="1"/>
    <col min="3845" max="3845" width="9" style="77" customWidth="1"/>
    <col min="3846" max="3846" width="12" style="77" customWidth="1"/>
    <col min="3847" max="3847" width="14.42578125" style="77" customWidth="1"/>
    <col min="3848" max="3848" width="11.42578125" style="77" bestFit="1" customWidth="1"/>
    <col min="3849" max="3849" width="13.42578125" style="77" bestFit="1" customWidth="1"/>
    <col min="3850" max="4095" width="8.7109375" style="77"/>
    <col min="4096" max="4096" width="6.5703125" style="77" customWidth="1"/>
    <col min="4097" max="4097" width="50.5703125" style="77" customWidth="1"/>
    <col min="4098" max="4098" width="18.5703125" style="77" customWidth="1"/>
    <col min="4099" max="4099" width="16.5703125" style="77" customWidth="1"/>
    <col min="4100" max="4100" width="9.5703125" style="77" customWidth="1"/>
    <col min="4101" max="4101" width="9" style="77" customWidth="1"/>
    <col min="4102" max="4102" width="12" style="77" customWidth="1"/>
    <col min="4103" max="4103" width="14.42578125" style="77" customWidth="1"/>
    <col min="4104" max="4104" width="11.42578125" style="77" bestFit="1" customWidth="1"/>
    <col min="4105" max="4105" width="13.42578125" style="77" bestFit="1" customWidth="1"/>
    <col min="4106" max="4351" width="8.7109375" style="77"/>
    <col min="4352" max="4352" width="6.5703125" style="77" customWidth="1"/>
    <col min="4353" max="4353" width="50.5703125" style="77" customWidth="1"/>
    <col min="4354" max="4354" width="18.5703125" style="77" customWidth="1"/>
    <col min="4355" max="4355" width="16.5703125" style="77" customWidth="1"/>
    <col min="4356" max="4356" width="9.5703125" style="77" customWidth="1"/>
    <col min="4357" max="4357" width="9" style="77" customWidth="1"/>
    <col min="4358" max="4358" width="12" style="77" customWidth="1"/>
    <col min="4359" max="4359" width="14.42578125" style="77" customWidth="1"/>
    <col min="4360" max="4360" width="11.42578125" style="77" bestFit="1" customWidth="1"/>
    <col min="4361" max="4361" width="13.42578125" style="77" bestFit="1" customWidth="1"/>
    <col min="4362" max="4607" width="8.7109375" style="77"/>
    <col min="4608" max="4608" width="6.5703125" style="77" customWidth="1"/>
    <col min="4609" max="4609" width="50.5703125" style="77" customWidth="1"/>
    <col min="4610" max="4610" width="18.5703125" style="77" customWidth="1"/>
    <col min="4611" max="4611" width="16.5703125" style="77" customWidth="1"/>
    <col min="4612" max="4612" width="9.5703125" style="77" customWidth="1"/>
    <col min="4613" max="4613" width="9" style="77" customWidth="1"/>
    <col min="4614" max="4614" width="12" style="77" customWidth="1"/>
    <col min="4615" max="4615" width="14.42578125" style="77" customWidth="1"/>
    <col min="4616" max="4616" width="11.42578125" style="77" bestFit="1" customWidth="1"/>
    <col min="4617" max="4617" width="13.42578125" style="77" bestFit="1" customWidth="1"/>
    <col min="4618" max="4863" width="8.7109375" style="77"/>
    <col min="4864" max="4864" width="6.5703125" style="77" customWidth="1"/>
    <col min="4865" max="4865" width="50.5703125" style="77" customWidth="1"/>
    <col min="4866" max="4866" width="18.5703125" style="77" customWidth="1"/>
    <col min="4867" max="4867" width="16.5703125" style="77" customWidth="1"/>
    <col min="4868" max="4868" width="9.5703125" style="77" customWidth="1"/>
    <col min="4869" max="4869" width="9" style="77" customWidth="1"/>
    <col min="4870" max="4870" width="12" style="77" customWidth="1"/>
    <col min="4871" max="4871" width="14.42578125" style="77" customWidth="1"/>
    <col min="4872" max="4872" width="11.42578125" style="77" bestFit="1" customWidth="1"/>
    <col min="4873" max="4873" width="13.42578125" style="77" bestFit="1" customWidth="1"/>
    <col min="4874" max="5119" width="8.7109375" style="77"/>
    <col min="5120" max="5120" width="6.5703125" style="77" customWidth="1"/>
    <col min="5121" max="5121" width="50.5703125" style="77" customWidth="1"/>
    <col min="5122" max="5122" width="18.5703125" style="77" customWidth="1"/>
    <col min="5123" max="5123" width="16.5703125" style="77" customWidth="1"/>
    <col min="5124" max="5124" width="9.5703125" style="77" customWidth="1"/>
    <col min="5125" max="5125" width="9" style="77" customWidth="1"/>
    <col min="5126" max="5126" width="12" style="77" customWidth="1"/>
    <col min="5127" max="5127" width="14.42578125" style="77" customWidth="1"/>
    <col min="5128" max="5128" width="11.42578125" style="77" bestFit="1" customWidth="1"/>
    <col min="5129" max="5129" width="13.42578125" style="77" bestFit="1" customWidth="1"/>
    <col min="5130" max="5375" width="8.7109375" style="77"/>
    <col min="5376" max="5376" width="6.5703125" style="77" customWidth="1"/>
    <col min="5377" max="5377" width="50.5703125" style="77" customWidth="1"/>
    <col min="5378" max="5378" width="18.5703125" style="77" customWidth="1"/>
    <col min="5379" max="5379" width="16.5703125" style="77" customWidth="1"/>
    <col min="5380" max="5380" width="9.5703125" style="77" customWidth="1"/>
    <col min="5381" max="5381" width="9" style="77" customWidth="1"/>
    <col min="5382" max="5382" width="12" style="77" customWidth="1"/>
    <col min="5383" max="5383" width="14.42578125" style="77" customWidth="1"/>
    <col min="5384" max="5384" width="11.42578125" style="77" bestFit="1" customWidth="1"/>
    <col min="5385" max="5385" width="13.42578125" style="77" bestFit="1" customWidth="1"/>
    <col min="5386" max="5631" width="8.7109375" style="77"/>
    <col min="5632" max="5632" width="6.5703125" style="77" customWidth="1"/>
    <col min="5633" max="5633" width="50.5703125" style="77" customWidth="1"/>
    <col min="5634" max="5634" width="18.5703125" style="77" customWidth="1"/>
    <col min="5635" max="5635" width="16.5703125" style="77" customWidth="1"/>
    <col min="5636" max="5636" width="9.5703125" style="77" customWidth="1"/>
    <col min="5637" max="5637" width="9" style="77" customWidth="1"/>
    <col min="5638" max="5638" width="12" style="77" customWidth="1"/>
    <col min="5639" max="5639" width="14.42578125" style="77" customWidth="1"/>
    <col min="5640" max="5640" width="11.42578125" style="77" bestFit="1" customWidth="1"/>
    <col min="5641" max="5641" width="13.42578125" style="77" bestFit="1" customWidth="1"/>
    <col min="5642" max="5887" width="8.7109375" style="77"/>
    <col min="5888" max="5888" width="6.5703125" style="77" customWidth="1"/>
    <col min="5889" max="5889" width="50.5703125" style="77" customWidth="1"/>
    <col min="5890" max="5890" width="18.5703125" style="77" customWidth="1"/>
    <col min="5891" max="5891" width="16.5703125" style="77" customWidth="1"/>
    <col min="5892" max="5892" width="9.5703125" style="77" customWidth="1"/>
    <col min="5893" max="5893" width="9" style="77" customWidth="1"/>
    <col min="5894" max="5894" width="12" style="77" customWidth="1"/>
    <col min="5895" max="5895" width="14.42578125" style="77" customWidth="1"/>
    <col min="5896" max="5896" width="11.42578125" style="77" bestFit="1" customWidth="1"/>
    <col min="5897" max="5897" width="13.42578125" style="77" bestFit="1" customWidth="1"/>
    <col min="5898" max="6143" width="8.7109375" style="77"/>
    <col min="6144" max="6144" width="6.5703125" style="77" customWidth="1"/>
    <col min="6145" max="6145" width="50.5703125" style="77" customWidth="1"/>
    <col min="6146" max="6146" width="18.5703125" style="77" customWidth="1"/>
    <col min="6147" max="6147" width="16.5703125" style="77" customWidth="1"/>
    <col min="6148" max="6148" width="9.5703125" style="77" customWidth="1"/>
    <col min="6149" max="6149" width="9" style="77" customWidth="1"/>
    <col min="6150" max="6150" width="12" style="77" customWidth="1"/>
    <col min="6151" max="6151" width="14.42578125" style="77" customWidth="1"/>
    <col min="6152" max="6152" width="11.42578125" style="77" bestFit="1" customWidth="1"/>
    <col min="6153" max="6153" width="13.42578125" style="77" bestFit="1" customWidth="1"/>
    <col min="6154" max="6399" width="8.7109375" style="77"/>
    <col min="6400" max="6400" width="6.5703125" style="77" customWidth="1"/>
    <col min="6401" max="6401" width="50.5703125" style="77" customWidth="1"/>
    <col min="6402" max="6402" width="18.5703125" style="77" customWidth="1"/>
    <col min="6403" max="6403" width="16.5703125" style="77" customWidth="1"/>
    <col min="6404" max="6404" width="9.5703125" style="77" customWidth="1"/>
    <col min="6405" max="6405" width="9" style="77" customWidth="1"/>
    <col min="6406" max="6406" width="12" style="77" customWidth="1"/>
    <col min="6407" max="6407" width="14.42578125" style="77" customWidth="1"/>
    <col min="6408" max="6408" width="11.42578125" style="77" bestFit="1" customWidth="1"/>
    <col min="6409" max="6409" width="13.42578125" style="77" bestFit="1" customWidth="1"/>
    <col min="6410" max="6655" width="8.7109375" style="77"/>
    <col min="6656" max="6656" width="6.5703125" style="77" customWidth="1"/>
    <col min="6657" max="6657" width="50.5703125" style="77" customWidth="1"/>
    <col min="6658" max="6658" width="18.5703125" style="77" customWidth="1"/>
    <col min="6659" max="6659" width="16.5703125" style="77" customWidth="1"/>
    <col min="6660" max="6660" width="9.5703125" style="77" customWidth="1"/>
    <col min="6661" max="6661" width="9" style="77" customWidth="1"/>
    <col min="6662" max="6662" width="12" style="77" customWidth="1"/>
    <col min="6663" max="6663" width="14.42578125" style="77" customWidth="1"/>
    <col min="6664" max="6664" width="11.42578125" style="77" bestFit="1" customWidth="1"/>
    <col min="6665" max="6665" width="13.42578125" style="77" bestFit="1" customWidth="1"/>
    <col min="6666" max="6911" width="8.7109375" style="77"/>
    <col min="6912" max="6912" width="6.5703125" style="77" customWidth="1"/>
    <col min="6913" max="6913" width="50.5703125" style="77" customWidth="1"/>
    <col min="6914" max="6914" width="18.5703125" style="77" customWidth="1"/>
    <col min="6915" max="6915" width="16.5703125" style="77" customWidth="1"/>
    <col min="6916" max="6916" width="9.5703125" style="77" customWidth="1"/>
    <col min="6917" max="6917" width="9" style="77" customWidth="1"/>
    <col min="6918" max="6918" width="12" style="77" customWidth="1"/>
    <col min="6919" max="6919" width="14.42578125" style="77" customWidth="1"/>
    <col min="6920" max="6920" width="11.42578125" style="77" bestFit="1" customWidth="1"/>
    <col min="6921" max="6921" width="13.42578125" style="77" bestFit="1" customWidth="1"/>
    <col min="6922" max="7167" width="8.7109375" style="77"/>
    <col min="7168" max="7168" width="6.5703125" style="77" customWidth="1"/>
    <col min="7169" max="7169" width="50.5703125" style="77" customWidth="1"/>
    <col min="7170" max="7170" width="18.5703125" style="77" customWidth="1"/>
    <col min="7171" max="7171" width="16.5703125" style="77" customWidth="1"/>
    <col min="7172" max="7172" width="9.5703125" style="77" customWidth="1"/>
    <col min="7173" max="7173" width="9" style="77" customWidth="1"/>
    <col min="7174" max="7174" width="12" style="77" customWidth="1"/>
    <col min="7175" max="7175" width="14.42578125" style="77" customWidth="1"/>
    <col min="7176" max="7176" width="11.42578125" style="77" bestFit="1" customWidth="1"/>
    <col min="7177" max="7177" width="13.42578125" style="77" bestFit="1" customWidth="1"/>
    <col min="7178" max="7423" width="8.7109375" style="77"/>
    <col min="7424" max="7424" width="6.5703125" style="77" customWidth="1"/>
    <col min="7425" max="7425" width="50.5703125" style="77" customWidth="1"/>
    <col min="7426" max="7426" width="18.5703125" style="77" customWidth="1"/>
    <col min="7427" max="7427" width="16.5703125" style="77" customWidth="1"/>
    <col min="7428" max="7428" width="9.5703125" style="77" customWidth="1"/>
    <col min="7429" max="7429" width="9" style="77" customWidth="1"/>
    <col min="7430" max="7430" width="12" style="77" customWidth="1"/>
    <col min="7431" max="7431" width="14.42578125" style="77" customWidth="1"/>
    <col min="7432" max="7432" width="11.42578125" style="77" bestFit="1" customWidth="1"/>
    <col min="7433" max="7433" width="13.42578125" style="77" bestFit="1" customWidth="1"/>
    <col min="7434" max="7679" width="8.7109375" style="77"/>
    <col min="7680" max="7680" width="6.5703125" style="77" customWidth="1"/>
    <col min="7681" max="7681" width="50.5703125" style="77" customWidth="1"/>
    <col min="7682" max="7682" width="18.5703125" style="77" customWidth="1"/>
    <col min="7683" max="7683" width="16.5703125" style="77" customWidth="1"/>
    <col min="7684" max="7684" width="9.5703125" style="77" customWidth="1"/>
    <col min="7685" max="7685" width="9" style="77" customWidth="1"/>
    <col min="7686" max="7686" width="12" style="77" customWidth="1"/>
    <col min="7687" max="7687" width="14.42578125" style="77" customWidth="1"/>
    <col min="7688" max="7688" width="11.42578125" style="77" bestFit="1" customWidth="1"/>
    <col min="7689" max="7689" width="13.42578125" style="77" bestFit="1" customWidth="1"/>
    <col min="7690" max="7935" width="8.7109375" style="77"/>
    <col min="7936" max="7936" width="6.5703125" style="77" customWidth="1"/>
    <col min="7937" max="7937" width="50.5703125" style="77" customWidth="1"/>
    <col min="7938" max="7938" width="18.5703125" style="77" customWidth="1"/>
    <col min="7939" max="7939" width="16.5703125" style="77" customWidth="1"/>
    <col min="7940" max="7940" width="9.5703125" style="77" customWidth="1"/>
    <col min="7941" max="7941" width="9" style="77" customWidth="1"/>
    <col min="7942" max="7942" width="12" style="77" customWidth="1"/>
    <col min="7943" max="7943" width="14.42578125" style="77" customWidth="1"/>
    <col min="7944" max="7944" width="11.42578125" style="77" bestFit="1" customWidth="1"/>
    <col min="7945" max="7945" width="13.42578125" style="77" bestFit="1" customWidth="1"/>
    <col min="7946" max="8191" width="8.7109375" style="77"/>
    <col min="8192" max="8192" width="6.5703125" style="77" customWidth="1"/>
    <col min="8193" max="8193" width="50.5703125" style="77" customWidth="1"/>
    <col min="8194" max="8194" width="18.5703125" style="77" customWidth="1"/>
    <col min="8195" max="8195" width="16.5703125" style="77" customWidth="1"/>
    <col min="8196" max="8196" width="9.5703125" style="77" customWidth="1"/>
    <col min="8197" max="8197" width="9" style="77" customWidth="1"/>
    <col min="8198" max="8198" width="12" style="77" customWidth="1"/>
    <col min="8199" max="8199" width="14.42578125" style="77" customWidth="1"/>
    <col min="8200" max="8200" width="11.42578125" style="77" bestFit="1" customWidth="1"/>
    <col min="8201" max="8201" width="13.42578125" style="77" bestFit="1" customWidth="1"/>
    <col min="8202" max="8447" width="8.7109375" style="77"/>
    <col min="8448" max="8448" width="6.5703125" style="77" customWidth="1"/>
    <col min="8449" max="8449" width="50.5703125" style="77" customWidth="1"/>
    <col min="8450" max="8450" width="18.5703125" style="77" customWidth="1"/>
    <col min="8451" max="8451" width="16.5703125" style="77" customWidth="1"/>
    <col min="8452" max="8452" width="9.5703125" style="77" customWidth="1"/>
    <col min="8453" max="8453" width="9" style="77" customWidth="1"/>
    <col min="8454" max="8454" width="12" style="77" customWidth="1"/>
    <col min="8455" max="8455" width="14.42578125" style="77" customWidth="1"/>
    <col min="8456" max="8456" width="11.42578125" style="77" bestFit="1" customWidth="1"/>
    <col min="8457" max="8457" width="13.42578125" style="77" bestFit="1" customWidth="1"/>
    <col min="8458" max="8703" width="8.7109375" style="77"/>
    <col min="8704" max="8704" width="6.5703125" style="77" customWidth="1"/>
    <col min="8705" max="8705" width="50.5703125" style="77" customWidth="1"/>
    <col min="8706" max="8706" width="18.5703125" style="77" customWidth="1"/>
    <col min="8707" max="8707" width="16.5703125" style="77" customWidth="1"/>
    <col min="8708" max="8708" width="9.5703125" style="77" customWidth="1"/>
    <col min="8709" max="8709" width="9" style="77" customWidth="1"/>
    <col min="8710" max="8710" width="12" style="77" customWidth="1"/>
    <col min="8711" max="8711" width="14.42578125" style="77" customWidth="1"/>
    <col min="8712" max="8712" width="11.42578125" style="77" bestFit="1" customWidth="1"/>
    <col min="8713" max="8713" width="13.42578125" style="77" bestFit="1" customWidth="1"/>
    <col min="8714" max="8959" width="8.7109375" style="77"/>
    <col min="8960" max="8960" width="6.5703125" style="77" customWidth="1"/>
    <col min="8961" max="8961" width="50.5703125" style="77" customWidth="1"/>
    <col min="8962" max="8962" width="18.5703125" style="77" customWidth="1"/>
    <col min="8963" max="8963" width="16.5703125" style="77" customWidth="1"/>
    <col min="8964" max="8964" width="9.5703125" style="77" customWidth="1"/>
    <col min="8965" max="8965" width="9" style="77" customWidth="1"/>
    <col min="8966" max="8966" width="12" style="77" customWidth="1"/>
    <col min="8967" max="8967" width="14.42578125" style="77" customWidth="1"/>
    <col min="8968" max="8968" width="11.42578125" style="77" bestFit="1" customWidth="1"/>
    <col min="8969" max="8969" width="13.42578125" style="77" bestFit="1" customWidth="1"/>
    <col min="8970" max="9215" width="8.7109375" style="77"/>
    <col min="9216" max="9216" width="6.5703125" style="77" customWidth="1"/>
    <col min="9217" max="9217" width="50.5703125" style="77" customWidth="1"/>
    <col min="9218" max="9218" width="18.5703125" style="77" customWidth="1"/>
    <col min="9219" max="9219" width="16.5703125" style="77" customWidth="1"/>
    <col min="9220" max="9220" width="9.5703125" style="77" customWidth="1"/>
    <col min="9221" max="9221" width="9" style="77" customWidth="1"/>
    <col min="9222" max="9222" width="12" style="77" customWidth="1"/>
    <col min="9223" max="9223" width="14.42578125" style="77" customWidth="1"/>
    <col min="9224" max="9224" width="11.42578125" style="77" bestFit="1" customWidth="1"/>
    <col min="9225" max="9225" width="13.42578125" style="77" bestFit="1" customWidth="1"/>
    <col min="9226" max="9471" width="8.7109375" style="77"/>
    <col min="9472" max="9472" width="6.5703125" style="77" customWidth="1"/>
    <col min="9473" max="9473" width="50.5703125" style="77" customWidth="1"/>
    <col min="9474" max="9474" width="18.5703125" style="77" customWidth="1"/>
    <col min="9475" max="9475" width="16.5703125" style="77" customWidth="1"/>
    <col min="9476" max="9476" width="9.5703125" style="77" customWidth="1"/>
    <col min="9477" max="9477" width="9" style="77" customWidth="1"/>
    <col min="9478" max="9478" width="12" style="77" customWidth="1"/>
    <col min="9479" max="9479" width="14.42578125" style="77" customWidth="1"/>
    <col min="9480" max="9480" width="11.42578125" style="77" bestFit="1" customWidth="1"/>
    <col min="9481" max="9481" width="13.42578125" style="77" bestFit="1" customWidth="1"/>
    <col min="9482" max="9727" width="8.7109375" style="77"/>
    <col min="9728" max="9728" width="6.5703125" style="77" customWidth="1"/>
    <col min="9729" max="9729" width="50.5703125" style="77" customWidth="1"/>
    <col min="9730" max="9730" width="18.5703125" style="77" customWidth="1"/>
    <col min="9731" max="9731" width="16.5703125" style="77" customWidth="1"/>
    <col min="9732" max="9732" width="9.5703125" style="77" customWidth="1"/>
    <col min="9733" max="9733" width="9" style="77" customWidth="1"/>
    <col min="9734" max="9734" width="12" style="77" customWidth="1"/>
    <col min="9735" max="9735" width="14.42578125" style="77" customWidth="1"/>
    <col min="9736" max="9736" width="11.42578125" style="77" bestFit="1" customWidth="1"/>
    <col min="9737" max="9737" width="13.42578125" style="77" bestFit="1" customWidth="1"/>
    <col min="9738" max="9983" width="8.7109375" style="77"/>
    <col min="9984" max="9984" width="6.5703125" style="77" customWidth="1"/>
    <col min="9985" max="9985" width="50.5703125" style="77" customWidth="1"/>
    <col min="9986" max="9986" width="18.5703125" style="77" customWidth="1"/>
    <col min="9987" max="9987" width="16.5703125" style="77" customWidth="1"/>
    <col min="9988" max="9988" width="9.5703125" style="77" customWidth="1"/>
    <col min="9989" max="9989" width="9" style="77" customWidth="1"/>
    <col min="9990" max="9990" width="12" style="77" customWidth="1"/>
    <col min="9991" max="9991" width="14.42578125" style="77" customWidth="1"/>
    <col min="9992" max="9992" width="11.42578125" style="77" bestFit="1" customWidth="1"/>
    <col min="9993" max="9993" width="13.42578125" style="77" bestFit="1" customWidth="1"/>
    <col min="9994" max="10239" width="8.7109375" style="77"/>
    <col min="10240" max="10240" width="6.5703125" style="77" customWidth="1"/>
    <col min="10241" max="10241" width="50.5703125" style="77" customWidth="1"/>
    <col min="10242" max="10242" width="18.5703125" style="77" customWidth="1"/>
    <col min="10243" max="10243" width="16.5703125" style="77" customWidth="1"/>
    <col min="10244" max="10244" width="9.5703125" style="77" customWidth="1"/>
    <col min="10245" max="10245" width="9" style="77" customWidth="1"/>
    <col min="10246" max="10246" width="12" style="77" customWidth="1"/>
    <col min="10247" max="10247" width="14.42578125" style="77" customWidth="1"/>
    <col min="10248" max="10248" width="11.42578125" style="77" bestFit="1" customWidth="1"/>
    <col min="10249" max="10249" width="13.42578125" style="77" bestFit="1" customWidth="1"/>
    <col min="10250" max="10495" width="8.7109375" style="77"/>
    <col min="10496" max="10496" width="6.5703125" style="77" customWidth="1"/>
    <col min="10497" max="10497" width="50.5703125" style="77" customWidth="1"/>
    <col min="10498" max="10498" width="18.5703125" style="77" customWidth="1"/>
    <col min="10499" max="10499" width="16.5703125" style="77" customWidth="1"/>
    <col min="10500" max="10500" width="9.5703125" style="77" customWidth="1"/>
    <col min="10501" max="10501" width="9" style="77" customWidth="1"/>
    <col min="10502" max="10502" width="12" style="77" customWidth="1"/>
    <col min="10503" max="10503" width="14.42578125" style="77" customWidth="1"/>
    <col min="10504" max="10504" width="11.42578125" style="77" bestFit="1" customWidth="1"/>
    <col min="10505" max="10505" width="13.42578125" style="77" bestFit="1" customWidth="1"/>
    <col min="10506" max="10751" width="8.7109375" style="77"/>
    <col min="10752" max="10752" width="6.5703125" style="77" customWidth="1"/>
    <col min="10753" max="10753" width="50.5703125" style="77" customWidth="1"/>
    <col min="10754" max="10754" width="18.5703125" style="77" customWidth="1"/>
    <col min="10755" max="10755" width="16.5703125" style="77" customWidth="1"/>
    <col min="10756" max="10756" width="9.5703125" style="77" customWidth="1"/>
    <col min="10757" max="10757" width="9" style="77" customWidth="1"/>
    <col min="10758" max="10758" width="12" style="77" customWidth="1"/>
    <col min="10759" max="10759" width="14.42578125" style="77" customWidth="1"/>
    <col min="10760" max="10760" width="11.42578125" style="77" bestFit="1" customWidth="1"/>
    <col min="10761" max="10761" width="13.42578125" style="77" bestFit="1" customWidth="1"/>
    <col min="10762" max="11007" width="8.7109375" style="77"/>
    <col min="11008" max="11008" width="6.5703125" style="77" customWidth="1"/>
    <col min="11009" max="11009" width="50.5703125" style="77" customWidth="1"/>
    <col min="11010" max="11010" width="18.5703125" style="77" customWidth="1"/>
    <col min="11011" max="11011" width="16.5703125" style="77" customWidth="1"/>
    <col min="11012" max="11012" width="9.5703125" style="77" customWidth="1"/>
    <col min="11013" max="11013" width="9" style="77" customWidth="1"/>
    <col min="11014" max="11014" width="12" style="77" customWidth="1"/>
    <col min="11015" max="11015" width="14.42578125" style="77" customWidth="1"/>
    <col min="11016" max="11016" width="11.42578125" style="77" bestFit="1" customWidth="1"/>
    <col min="11017" max="11017" width="13.42578125" style="77" bestFit="1" customWidth="1"/>
    <col min="11018" max="11263" width="8.7109375" style="77"/>
    <col min="11264" max="11264" width="6.5703125" style="77" customWidth="1"/>
    <col min="11265" max="11265" width="50.5703125" style="77" customWidth="1"/>
    <col min="11266" max="11266" width="18.5703125" style="77" customWidth="1"/>
    <col min="11267" max="11267" width="16.5703125" style="77" customWidth="1"/>
    <col min="11268" max="11268" width="9.5703125" style="77" customWidth="1"/>
    <col min="11269" max="11269" width="9" style="77" customWidth="1"/>
    <col min="11270" max="11270" width="12" style="77" customWidth="1"/>
    <col min="11271" max="11271" width="14.42578125" style="77" customWidth="1"/>
    <col min="11272" max="11272" width="11.42578125" style="77" bestFit="1" customWidth="1"/>
    <col min="11273" max="11273" width="13.42578125" style="77" bestFit="1" customWidth="1"/>
    <col min="11274" max="11519" width="8.7109375" style="77"/>
    <col min="11520" max="11520" width="6.5703125" style="77" customWidth="1"/>
    <col min="11521" max="11521" width="50.5703125" style="77" customWidth="1"/>
    <col min="11522" max="11522" width="18.5703125" style="77" customWidth="1"/>
    <col min="11523" max="11523" width="16.5703125" style="77" customWidth="1"/>
    <col min="11524" max="11524" width="9.5703125" style="77" customWidth="1"/>
    <col min="11525" max="11525" width="9" style="77" customWidth="1"/>
    <col min="11526" max="11526" width="12" style="77" customWidth="1"/>
    <col min="11527" max="11527" width="14.42578125" style="77" customWidth="1"/>
    <col min="11528" max="11528" width="11.42578125" style="77" bestFit="1" customWidth="1"/>
    <col min="11529" max="11529" width="13.42578125" style="77" bestFit="1" customWidth="1"/>
    <col min="11530" max="11775" width="8.7109375" style="77"/>
    <col min="11776" max="11776" width="6.5703125" style="77" customWidth="1"/>
    <col min="11777" max="11777" width="50.5703125" style="77" customWidth="1"/>
    <col min="11778" max="11778" width="18.5703125" style="77" customWidth="1"/>
    <col min="11779" max="11779" width="16.5703125" style="77" customWidth="1"/>
    <col min="11780" max="11780" width="9.5703125" style="77" customWidth="1"/>
    <col min="11781" max="11781" width="9" style="77" customWidth="1"/>
    <col min="11782" max="11782" width="12" style="77" customWidth="1"/>
    <col min="11783" max="11783" width="14.42578125" style="77" customWidth="1"/>
    <col min="11784" max="11784" width="11.42578125" style="77" bestFit="1" customWidth="1"/>
    <col min="11785" max="11785" width="13.42578125" style="77" bestFit="1" customWidth="1"/>
    <col min="11786" max="12031" width="8.7109375" style="77"/>
    <col min="12032" max="12032" width="6.5703125" style="77" customWidth="1"/>
    <col min="12033" max="12033" width="50.5703125" style="77" customWidth="1"/>
    <col min="12034" max="12034" width="18.5703125" style="77" customWidth="1"/>
    <col min="12035" max="12035" width="16.5703125" style="77" customWidth="1"/>
    <col min="12036" max="12036" width="9.5703125" style="77" customWidth="1"/>
    <col min="12037" max="12037" width="9" style="77" customWidth="1"/>
    <col min="12038" max="12038" width="12" style="77" customWidth="1"/>
    <col min="12039" max="12039" width="14.42578125" style="77" customWidth="1"/>
    <col min="12040" max="12040" width="11.42578125" style="77" bestFit="1" customWidth="1"/>
    <col min="12041" max="12041" width="13.42578125" style="77" bestFit="1" customWidth="1"/>
    <col min="12042" max="12287" width="8.7109375" style="77"/>
    <col min="12288" max="12288" width="6.5703125" style="77" customWidth="1"/>
    <col min="12289" max="12289" width="50.5703125" style="77" customWidth="1"/>
    <col min="12290" max="12290" width="18.5703125" style="77" customWidth="1"/>
    <col min="12291" max="12291" width="16.5703125" style="77" customWidth="1"/>
    <col min="12292" max="12292" width="9.5703125" style="77" customWidth="1"/>
    <col min="12293" max="12293" width="9" style="77" customWidth="1"/>
    <col min="12294" max="12294" width="12" style="77" customWidth="1"/>
    <col min="12295" max="12295" width="14.42578125" style="77" customWidth="1"/>
    <col min="12296" max="12296" width="11.42578125" style="77" bestFit="1" customWidth="1"/>
    <col min="12297" max="12297" width="13.42578125" style="77" bestFit="1" customWidth="1"/>
    <col min="12298" max="12543" width="8.7109375" style="77"/>
    <col min="12544" max="12544" width="6.5703125" style="77" customWidth="1"/>
    <col min="12545" max="12545" width="50.5703125" style="77" customWidth="1"/>
    <col min="12546" max="12546" width="18.5703125" style="77" customWidth="1"/>
    <col min="12547" max="12547" width="16.5703125" style="77" customWidth="1"/>
    <col min="12548" max="12548" width="9.5703125" style="77" customWidth="1"/>
    <col min="12549" max="12549" width="9" style="77" customWidth="1"/>
    <col min="12550" max="12550" width="12" style="77" customWidth="1"/>
    <col min="12551" max="12551" width="14.42578125" style="77" customWidth="1"/>
    <col min="12552" max="12552" width="11.42578125" style="77" bestFit="1" customWidth="1"/>
    <col min="12553" max="12553" width="13.42578125" style="77" bestFit="1" customWidth="1"/>
    <col min="12554" max="12799" width="8.7109375" style="77"/>
    <col min="12800" max="12800" width="6.5703125" style="77" customWidth="1"/>
    <col min="12801" max="12801" width="50.5703125" style="77" customWidth="1"/>
    <col min="12802" max="12802" width="18.5703125" style="77" customWidth="1"/>
    <col min="12803" max="12803" width="16.5703125" style="77" customWidth="1"/>
    <col min="12804" max="12804" width="9.5703125" style="77" customWidth="1"/>
    <col min="12805" max="12805" width="9" style="77" customWidth="1"/>
    <col min="12806" max="12806" width="12" style="77" customWidth="1"/>
    <col min="12807" max="12807" width="14.42578125" style="77" customWidth="1"/>
    <col min="12808" max="12808" width="11.42578125" style="77" bestFit="1" customWidth="1"/>
    <col min="12809" max="12809" width="13.42578125" style="77" bestFit="1" customWidth="1"/>
    <col min="12810" max="13055" width="8.7109375" style="77"/>
    <col min="13056" max="13056" width="6.5703125" style="77" customWidth="1"/>
    <col min="13057" max="13057" width="50.5703125" style="77" customWidth="1"/>
    <col min="13058" max="13058" width="18.5703125" style="77" customWidth="1"/>
    <col min="13059" max="13059" width="16.5703125" style="77" customWidth="1"/>
    <col min="13060" max="13060" width="9.5703125" style="77" customWidth="1"/>
    <col min="13061" max="13061" width="9" style="77" customWidth="1"/>
    <col min="13062" max="13062" width="12" style="77" customWidth="1"/>
    <col min="13063" max="13063" width="14.42578125" style="77" customWidth="1"/>
    <col min="13064" max="13064" width="11.42578125" style="77" bestFit="1" customWidth="1"/>
    <col min="13065" max="13065" width="13.42578125" style="77" bestFit="1" customWidth="1"/>
    <col min="13066" max="13311" width="8.7109375" style="77"/>
    <col min="13312" max="13312" width="6.5703125" style="77" customWidth="1"/>
    <col min="13313" max="13313" width="50.5703125" style="77" customWidth="1"/>
    <col min="13314" max="13314" width="18.5703125" style="77" customWidth="1"/>
    <col min="13315" max="13315" width="16.5703125" style="77" customWidth="1"/>
    <col min="13316" max="13316" width="9.5703125" style="77" customWidth="1"/>
    <col min="13317" max="13317" width="9" style="77" customWidth="1"/>
    <col min="13318" max="13318" width="12" style="77" customWidth="1"/>
    <col min="13319" max="13319" width="14.42578125" style="77" customWidth="1"/>
    <col min="13320" max="13320" width="11.42578125" style="77" bestFit="1" customWidth="1"/>
    <col min="13321" max="13321" width="13.42578125" style="77" bestFit="1" customWidth="1"/>
    <col min="13322" max="13567" width="8.7109375" style="77"/>
    <col min="13568" max="13568" width="6.5703125" style="77" customWidth="1"/>
    <col min="13569" max="13569" width="50.5703125" style="77" customWidth="1"/>
    <col min="13570" max="13570" width="18.5703125" style="77" customWidth="1"/>
    <col min="13571" max="13571" width="16.5703125" style="77" customWidth="1"/>
    <col min="13572" max="13572" width="9.5703125" style="77" customWidth="1"/>
    <col min="13573" max="13573" width="9" style="77" customWidth="1"/>
    <col min="13574" max="13574" width="12" style="77" customWidth="1"/>
    <col min="13575" max="13575" width="14.42578125" style="77" customWidth="1"/>
    <col min="13576" max="13576" width="11.42578125" style="77" bestFit="1" customWidth="1"/>
    <col min="13577" max="13577" width="13.42578125" style="77" bestFit="1" customWidth="1"/>
    <col min="13578" max="13823" width="8.7109375" style="77"/>
    <col min="13824" max="13824" width="6.5703125" style="77" customWidth="1"/>
    <col min="13825" max="13825" width="50.5703125" style="77" customWidth="1"/>
    <col min="13826" max="13826" width="18.5703125" style="77" customWidth="1"/>
    <col min="13827" max="13827" width="16.5703125" style="77" customWidth="1"/>
    <col min="13828" max="13828" width="9.5703125" style="77" customWidth="1"/>
    <col min="13829" max="13829" width="9" style="77" customWidth="1"/>
    <col min="13830" max="13830" width="12" style="77" customWidth="1"/>
    <col min="13831" max="13831" width="14.42578125" style="77" customWidth="1"/>
    <col min="13832" max="13832" width="11.42578125" style="77" bestFit="1" customWidth="1"/>
    <col min="13833" max="13833" width="13.42578125" style="77" bestFit="1" customWidth="1"/>
    <col min="13834" max="14079" width="8.7109375" style="77"/>
    <col min="14080" max="14080" width="6.5703125" style="77" customWidth="1"/>
    <col min="14081" max="14081" width="50.5703125" style="77" customWidth="1"/>
    <col min="14082" max="14082" width="18.5703125" style="77" customWidth="1"/>
    <col min="14083" max="14083" width="16.5703125" style="77" customWidth="1"/>
    <col min="14084" max="14084" width="9.5703125" style="77" customWidth="1"/>
    <col min="14085" max="14085" width="9" style="77" customWidth="1"/>
    <col min="14086" max="14086" width="12" style="77" customWidth="1"/>
    <col min="14087" max="14087" width="14.42578125" style="77" customWidth="1"/>
    <col min="14088" max="14088" width="11.42578125" style="77" bestFit="1" customWidth="1"/>
    <col min="14089" max="14089" width="13.42578125" style="77" bestFit="1" customWidth="1"/>
    <col min="14090" max="14335" width="8.7109375" style="77"/>
    <col min="14336" max="14336" width="6.5703125" style="77" customWidth="1"/>
    <col min="14337" max="14337" width="50.5703125" style="77" customWidth="1"/>
    <col min="14338" max="14338" width="18.5703125" style="77" customWidth="1"/>
    <col min="14339" max="14339" width="16.5703125" style="77" customWidth="1"/>
    <col min="14340" max="14340" width="9.5703125" style="77" customWidth="1"/>
    <col min="14341" max="14341" width="9" style="77" customWidth="1"/>
    <col min="14342" max="14342" width="12" style="77" customWidth="1"/>
    <col min="14343" max="14343" width="14.42578125" style="77" customWidth="1"/>
    <col min="14344" max="14344" width="11.42578125" style="77" bestFit="1" customWidth="1"/>
    <col min="14345" max="14345" width="13.42578125" style="77" bestFit="1" customWidth="1"/>
    <col min="14346" max="14591" width="8.7109375" style="77"/>
    <col min="14592" max="14592" width="6.5703125" style="77" customWidth="1"/>
    <col min="14593" max="14593" width="50.5703125" style="77" customWidth="1"/>
    <col min="14594" max="14594" width="18.5703125" style="77" customWidth="1"/>
    <col min="14595" max="14595" width="16.5703125" style="77" customWidth="1"/>
    <col min="14596" max="14596" width="9.5703125" style="77" customWidth="1"/>
    <col min="14597" max="14597" width="9" style="77" customWidth="1"/>
    <col min="14598" max="14598" width="12" style="77" customWidth="1"/>
    <col min="14599" max="14599" width="14.42578125" style="77" customWidth="1"/>
    <col min="14600" max="14600" width="11.42578125" style="77" bestFit="1" customWidth="1"/>
    <col min="14601" max="14601" width="13.42578125" style="77" bestFit="1" customWidth="1"/>
    <col min="14602" max="14847" width="8.7109375" style="77"/>
    <col min="14848" max="14848" width="6.5703125" style="77" customWidth="1"/>
    <col min="14849" max="14849" width="50.5703125" style="77" customWidth="1"/>
    <col min="14850" max="14850" width="18.5703125" style="77" customWidth="1"/>
    <col min="14851" max="14851" width="16.5703125" style="77" customWidth="1"/>
    <col min="14852" max="14852" width="9.5703125" style="77" customWidth="1"/>
    <col min="14853" max="14853" width="9" style="77" customWidth="1"/>
    <col min="14854" max="14854" width="12" style="77" customWidth="1"/>
    <col min="14855" max="14855" width="14.42578125" style="77" customWidth="1"/>
    <col min="14856" max="14856" width="11.42578125" style="77" bestFit="1" customWidth="1"/>
    <col min="14857" max="14857" width="13.42578125" style="77" bestFit="1" customWidth="1"/>
    <col min="14858" max="15103" width="8.7109375" style="77"/>
    <col min="15104" max="15104" width="6.5703125" style="77" customWidth="1"/>
    <col min="15105" max="15105" width="50.5703125" style="77" customWidth="1"/>
    <col min="15106" max="15106" width="18.5703125" style="77" customWidth="1"/>
    <col min="15107" max="15107" width="16.5703125" style="77" customWidth="1"/>
    <col min="15108" max="15108" width="9.5703125" style="77" customWidth="1"/>
    <col min="15109" max="15109" width="9" style="77" customWidth="1"/>
    <col min="15110" max="15110" width="12" style="77" customWidth="1"/>
    <col min="15111" max="15111" width="14.42578125" style="77" customWidth="1"/>
    <col min="15112" max="15112" width="11.42578125" style="77" bestFit="1" customWidth="1"/>
    <col min="15113" max="15113" width="13.42578125" style="77" bestFit="1" customWidth="1"/>
    <col min="15114" max="15359" width="8.7109375" style="77"/>
    <col min="15360" max="15360" width="6.5703125" style="77" customWidth="1"/>
    <col min="15361" max="15361" width="50.5703125" style="77" customWidth="1"/>
    <col min="15362" max="15362" width="18.5703125" style="77" customWidth="1"/>
    <col min="15363" max="15363" width="16.5703125" style="77" customWidth="1"/>
    <col min="15364" max="15364" width="9.5703125" style="77" customWidth="1"/>
    <col min="15365" max="15365" width="9" style="77" customWidth="1"/>
    <col min="15366" max="15366" width="12" style="77" customWidth="1"/>
    <col min="15367" max="15367" width="14.42578125" style="77" customWidth="1"/>
    <col min="15368" max="15368" width="11.42578125" style="77" bestFit="1" customWidth="1"/>
    <col min="15369" max="15369" width="13.42578125" style="77" bestFit="1" customWidth="1"/>
    <col min="15370" max="15615" width="8.7109375" style="77"/>
    <col min="15616" max="15616" width="6.5703125" style="77" customWidth="1"/>
    <col min="15617" max="15617" width="50.5703125" style="77" customWidth="1"/>
    <col min="15618" max="15618" width="18.5703125" style="77" customWidth="1"/>
    <col min="15619" max="15619" width="16.5703125" style="77" customWidth="1"/>
    <col min="15620" max="15620" width="9.5703125" style="77" customWidth="1"/>
    <col min="15621" max="15621" width="9" style="77" customWidth="1"/>
    <col min="15622" max="15622" width="12" style="77" customWidth="1"/>
    <col min="15623" max="15623" width="14.42578125" style="77" customWidth="1"/>
    <col min="15624" max="15624" width="11.42578125" style="77" bestFit="1" customWidth="1"/>
    <col min="15625" max="15625" width="13.42578125" style="77" bestFit="1" customWidth="1"/>
    <col min="15626" max="15871" width="8.7109375" style="77"/>
    <col min="15872" max="15872" width="6.5703125" style="77" customWidth="1"/>
    <col min="15873" max="15873" width="50.5703125" style="77" customWidth="1"/>
    <col min="15874" max="15874" width="18.5703125" style="77" customWidth="1"/>
    <col min="15875" max="15875" width="16.5703125" style="77" customWidth="1"/>
    <col min="15876" max="15876" width="9.5703125" style="77" customWidth="1"/>
    <col min="15877" max="15877" width="9" style="77" customWidth="1"/>
    <col min="15878" max="15878" width="12" style="77" customWidth="1"/>
    <col min="15879" max="15879" width="14.42578125" style="77" customWidth="1"/>
    <col min="15880" max="15880" width="11.42578125" style="77" bestFit="1" customWidth="1"/>
    <col min="15881" max="15881" width="13.42578125" style="77" bestFit="1" customWidth="1"/>
    <col min="15882" max="16127" width="8.7109375" style="77"/>
    <col min="16128" max="16128" width="6.5703125" style="77" customWidth="1"/>
    <col min="16129" max="16129" width="50.5703125" style="77" customWidth="1"/>
    <col min="16130" max="16130" width="18.5703125" style="77" customWidth="1"/>
    <col min="16131" max="16131" width="16.5703125" style="77" customWidth="1"/>
    <col min="16132" max="16132" width="9.5703125" style="77" customWidth="1"/>
    <col min="16133" max="16133" width="9" style="77" customWidth="1"/>
    <col min="16134" max="16134" width="12" style="77" customWidth="1"/>
    <col min="16135" max="16135" width="14.42578125" style="77" customWidth="1"/>
    <col min="16136" max="16136" width="11.42578125" style="77" bestFit="1" customWidth="1"/>
    <col min="16137" max="16137" width="13.42578125" style="77" bestFit="1" customWidth="1"/>
    <col min="16138" max="16384" width="8.7109375" style="77"/>
  </cols>
  <sheetData>
    <row r="1" spans="1:14" ht="21.75" customHeight="1" x14ac:dyDescent="0.25">
      <c r="A1" s="525" t="s">
        <v>100</v>
      </c>
      <c r="B1" s="525"/>
      <c r="C1" s="525"/>
      <c r="D1" s="525"/>
      <c r="E1" s="525"/>
      <c r="F1" s="525"/>
      <c r="G1" s="525"/>
      <c r="H1" s="525"/>
    </row>
    <row r="2" spans="1:14" ht="15" customHeight="1" x14ac:dyDescent="0.25">
      <c r="A2" s="525" t="s">
        <v>96</v>
      </c>
      <c r="B2" s="525"/>
      <c r="C2" s="525"/>
      <c r="D2" s="525"/>
      <c r="E2" s="525"/>
      <c r="F2" s="525"/>
      <c r="G2" s="525"/>
      <c r="H2" s="525"/>
    </row>
    <row r="3" spans="1:14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4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4" x14ac:dyDescent="0.25">
      <c r="A5" s="103"/>
      <c r="B5" s="103"/>
      <c r="D5" s="103"/>
      <c r="E5" s="103"/>
      <c r="F5" s="119"/>
      <c r="G5" s="120"/>
      <c r="H5" s="121"/>
    </row>
    <row r="6" spans="1:14" ht="52.35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3" t="s">
        <v>85</v>
      </c>
    </row>
    <row r="7" spans="1:14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5">
        <v>8</v>
      </c>
    </row>
    <row r="8" spans="1:14" ht="18.75" customHeight="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87" t="s">
        <v>98</v>
      </c>
    </row>
    <row r="9" spans="1:14" x14ac:dyDescent="0.25">
      <c r="A9" s="546"/>
      <c r="B9" s="547"/>
      <c r="C9" s="548"/>
      <c r="D9" s="178"/>
      <c r="E9" s="178"/>
      <c r="F9" s="178"/>
      <c r="G9" s="178"/>
      <c r="H9" s="178"/>
      <c r="I9" s="87"/>
    </row>
    <row r="10" spans="1:14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4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4" customFormat="1" ht="12.75" x14ac:dyDescent="0.2">
      <c r="A12" s="177"/>
      <c r="B12" s="148"/>
      <c r="C12" s="179"/>
      <c r="D12" s="179"/>
      <c r="E12" s="180"/>
      <c r="F12" s="181"/>
      <c r="G12" s="182"/>
      <c r="H12" s="145"/>
      <c r="I12" s="183"/>
      <c r="J12" s="184"/>
      <c r="K12" s="184"/>
      <c r="L12" s="185"/>
      <c r="M12" s="185"/>
      <c r="N12" s="185"/>
    </row>
    <row r="13" spans="1:14" customFormat="1" ht="12.75" x14ac:dyDescent="0.2">
      <c r="A13" s="76"/>
      <c r="B13" s="141"/>
      <c r="C13" s="142"/>
      <c r="D13" s="142"/>
      <c r="E13" s="143"/>
      <c r="F13" s="144"/>
      <c r="G13" s="145"/>
      <c r="H13" s="145"/>
      <c r="I13" s="146"/>
      <c r="J13" s="140"/>
      <c r="K13" s="140"/>
    </row>
    <row r="14" spans="1:14" customFormat="1" ht="12.75" x14ac:dyDescent="0.2">
      <c r="A14" s="76"/>
      <c r="B14" s="141"/>
      <c r="C14" s="142"/>
      <c r="D14" s="142"/>
      <c r="E14" s="143"/>
      <c r="F14" s="144"/>
      <c r="G14" s="145"/>
      <c r="H14" s="145"/>
      <c r="I14" s="146"/>
      <c r="J14" s="140"/>
      <c r="K14" s="140"/>
    </row>
    <row r="15" spans="1:14" customFormat="1" ht="12.75" x14ac:dyDescent="0.2">
      <c r="A15" s="76"/>
      <c r="B15" s="141"/>
      <c r="C15" s="142"/>
      <c r="D15" s="142"/>
      <c r="E15" s="143"/>
      <c r="F15" s="144"/>
      <c r="G15" s="145"/>
      <c r="H15" s="145"/>
      <c r="I15" s="146"/>
      <c r="J15" s="140"/>
      <c r="K15" s="140"/>
    </row>
    <row r="16" spans="1:14" customFormat="1" ht="12.75" x14ac:dyDescent="0.2">
      <c r="A16" s="76"/>
      <c r="B16" s="141"/>
      <c r="C16" s="142"/>
      <c r="D16" s="142"/>
      <c r="E16" s="143"/>
      <c r="F16" s="144"/>
      <c r="G16" s="145"/>
      <c r="H16" s="145"/>
      <c r="I16" s="146"/>
      <c r="J16" s="140"/>
      <c r="K16" s="140"/>
    </row>
    <row r="17" spans="1:12" ht="14.25" customHeight="1" x14ac:dyDescent="0.25">
      <c r="A17" s="530" t="s">
        <v>86</v>
      </c>
      <c r="B17" s="530"/>
      <c r="C17" s="530"/>
      <c r="D17" s="530"/>
      <c r="E17" s="530"/>
      <c r="F17" s="530"/>
      <c r="G17" s="530"/>
      <c r="H17" s="118">
        <f>SUM(H10:H16)</f>
        <v>0</v>
      </c>
      <c r="I17" s="87" t="s">
        <v>98</v>
      </c>
      <c r="J17" s="88" t="e">
        <f>#REF!+#REF!</f>
        <v>#REF!</v>
      </c>
      <c r="K17" s="90" t="e">
        <f>J17/1.02</f>
        <v>#REF!</v>
      </c>
      <c r="L17" s="90"/>
    </row>
    <row r="18" spans="1:12" ht="14.25" customHeight="1" x14ac:dyDescent="0.25">
      <c r="A18" s="530" t="s">
        <v>97</v>
      </c>
      <c r="B18" s="530"/>
      <c r="C18" s="530"/>
      <c r="D18" s="530"/>
      <c r="E18" s="530"/>
      <c r="F18" s="530"/>
      <c r="G18" s="530"/>
      <c r="H18" s="118">
        <f>H17*0.2</f>
        <v>0</v>
      </c>
      <c r="I18" s="80"/>
    </row>
    <row r="19" spans="1:12" x14ac:dyDescent="0.25">
      <c r="A19" s="530" t="s">
        <v>87</v>
      </c>
      <c r="B19" s="530"/>
      <c r="C19" s="530"/>
      <c r="D19" s="530"/>
      <c r="E19" s="530"/>
      <c r="F19" s="530"/>
      <c r="G19" s="530"/>
      <c r="H19" s="118">
        <f>H17+H18</f>
        <v>0</v>
      </c>
      <c r="I19" s="80"/>
      <c r="J19" s="105"/>
    </row>
    <row r="20" spans="1:12" ht="15" customHeight="1" x14ac:dyDescent="0.25">
      <c r="B20" s="89"/>
      <c r="D20" s="86"/>
      <c r="E20" s="86"/>
      <c r="G20" s="100"/>
      <c r="H20" s="100"/>
      <c r="I20" s="80"/>
      <c r="J20" s="105"/>
    </row>
    <row r="21" spans="1:12" s="83" customFormat="1" ht="15" customHeight="1" x14ac:dyDescent="0.25">
      <c r="A21" s="92"/>
      <c r="B21" s="92" t="s">
        <v>88</v>
      </c>
      <c r="C21" s="102"/>
      <c r="D21" s="92"/>
      <c r="E21" s="92"/>
      <c r="F21" s="92"/>
      <c r="G21" s="122"/>
      <c r="H21" s="122"/>
    </row>
    <row r="22" spans="1:12" s="83" customFormat="1" ht="27.6" customHeight="1" x14ac:dyDescent="0.25">
      <c r="A22" s="92"/>
      <c r="B22" s="92" t="e">
        <f>CONCATENATE("Цены действительны на ",#REF!," ",#REF!,"")</f>
        <v>#REF!</v>
      </c>
      <c r="C22" s="102"/>
      <c r="D22" s="92"/>
      <c r="E22" s="92"/>
      <c r="F22" s="92"/>
      <c r="G22" s="122"/>
      <c r="H22" s="122"/>
    </row>
    <row r="23" spans="1:12" s="83" customFormat="1" ht="15" customHeight="1" x14ac:dyDescent="0.25">
      <c r="A23" s="92"/>
      <c r="B23" s="92"/>
      <c r="C23" s="102"/>
      <c r="D23" s="92"/>
      <c r="E23" s="92"/>
      <c r="F23" s="92"/>
      <c r="G23" s="122"/>
      <c r="H23" s="122"/>
    </row>
    <row r="24" spans="1:12" s="83" customFormat="1" ht="34.5" customHeight="1" x14ac:dyDescent="0.25">
      <c r="A24" s="92"/>
      <c r="B24" s="92" t="e">
        <f>CONCATENATE(#REF!," ",#REF!)</f>
        <v>#REF!</v>
      </c>
      <c r="C24" s="102"/>
      <c r="D24" s="529" t="e">
        <f>#REF!</f>
        <v>#REF!</v>
      </c>
      <c r="E24" s="529"/>
      <c r="F24" s="529"/>
      <c r="G24" s="529"/>
      <c r="H24" s="529"/>
    </row>
    <row r="25" spans="1:12" s="83" customFormat="1" ht="15" customHeight="1" x14ac:dyDescent="0.25">
      <c r="A25" s="92"/>
      <c r="B25" s="92" t="e">
        <f>#REF!</f>
        <v>#REF!</v>
      </c>
      <c r="C25" s="102"/>
      <c r="D25" s="92" t="e">
        <f>#REF!</f>
        <v>#REF!</v>
      </c>
      <c r="E25" s="92"/>
      <c r="F25" s="92"/>
      <c r="G25" s="102"/>
      <c r="H25" s="102"/>
    </row>
    <row r="26" spans="1:12" s="83" customFormat="1" ht="15" customHeight="1" x14ac:dyDescent="0.25">
      <c r="A26" s="92"/>
      <c r="B26" s="93"/>
      <c r="C26" s="102"/>
      <c r="D26" s="93"/>
      <c r="E26" s="93"/>
      <c r="F26" s="93"/>
      <c r="G26" s="123"/>
      <c r="H26" s="122"/>
    </row>
    <row r="27" spans="1:12" s="83" customFormat="1" ht="15" customHeight="1" x14ac:dyDescent="0.25">
      <c r="A27" s="92"/>
      <c r="B27" s="104" t="s">
        <v>91</v>
      </c>
      <c r="C27" s="102" t="e">
        <f>CONCATENATE(#REF!," г.")</f>
        <v>#REF!</v>
      </c>
      <c r="D27" s="94" t="s">
        <v>91</v>
      </c>
      <c r="E27" s="94"/>
      <c r="F27" s="94"/>
      <c r="G27" s="124"/>
      <c r="H27" s="101" t="e">
        <f>CONCATENATE(#REF!," г.")</f>
        <v>#REF!</v>
      </c>
    </row>
    <row r="28" spans="1:12" x14ac:dyDescent="0.25">
      <c r="D28" s="86"/>
      <c r="E28" s="86"/>
      <c r="G28" s="100"/>
      <c r="H28" s="100"/>
      <c r="I28" s="80"/>
    </row>
  </sheetData>
  <mergeCells count="10">
    <mergeCell ref="A18:G18"/>
    <mergeCell ref="A19:G19"/>
    <mergeCell ref="D24:H24"/>
    <mergeCell ref="A1:H1"/>
    <mergeCell ref="A2:H2"/>
    <mergeCell ref="A3:H3"/>
    <mergeCell ref="A4:H4"/>
    <mergeCell ref="A8:H8"/>
    <mergeCell ref="A17:G17"/>
    <mergeCell ref="A9:C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fitToHeight="0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tabColor theme="9" tint="0.79998168889431442"/>
    <pageSetUpPr fitToPage="1"/>
  </sheetPr>
  <dimension ref="A1:P43"/>
  <sheetViews>
    <sheetView view="pageBreakPreview" zoomScaleNormal="100" zoomScaleSheetLayoutView="100" workbookViewId="0">
      <selection activeCell="D27" sqref="D27:F28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>#REF!</f>
        <v>#REF!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H33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e">
        <f>CONCATENATE("Составлен в текущем уровне цен ",#REF!,)</f>
        <v>#REF!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8"/>
      <c r="B28" s="541" t="s">
        <v>157</v>
      </c>
      <c r="C28" s="542"/>
      <c r="D28" s="169">
        <f>SUM(D27:D27)</f>
        <v>0</v>
      </c>
      <c r="E28" s="169">
        <f>SUM(E27:E27)</f>
        <v>0</v>
      </c>
      <c r="F28" s="169">
        <f>SUM(F27:F27)</f>
        <v>0</v>
      </c>
      <c r="G28" s="170"/>
      <c r="H28" s="169">
        <f>SUM(D28:G28)</f>
        <v>0</v>
      </c>
      <c r="J28" s="176" t="e">
        <f>H27+#REF!</f>
        <v>#REF!</v>
      </c>
      <c r="L28" s="151"/>
      <c r="M28" s="151"/>
      <c r="N28" s="163"/>
      <c r="O28" s="171" t="s">
        <v>157</v>
      </c>
      <c r="P28" s="151"/>
    </row>
    <row r="29" spans="1:16" ht="14.25" x14ac:dyDescent="0.2">
      <c r="A29" s="543" t="s">
        <v>158</v>
      </c>
      <c r="B29" s="544"/>
      <c r="C29" s="544"/>
      <c r="D29" s="544"/>
      <c r="E29" s="544"/>
      <c r="F29" s="544"/>
      <c r="G29" s="544"/>
      <c r="H29" s="545"/>
      <c r="L29" s="151"/>
      <c r="M29" s="151"/>
      <c r="N29" s="163" t="s">
        <v>158</v>
      </c>
      <c r="O29" s="171"/>
      <c r="P29" s="151"/>
    </row>
    <row r="30" spans="1:16" ht="14.25" x14ac:dyDescent="0.2">
      <c r="A30" s="168"/>
      <c r="B30" s="541" t="s">
        <v>159</v>
      </c>
      <c r="C30" s="542"/>
      <c r="D30" s="169">
        <f>D28</f>
        <v>0</v>
      </c>
      <c r="E30" s="169">
        <f t="shared" ref="E30:F30" si="0">E28</f>
        <v>0</v>
      </c>
      <c r="F30" s="169">
        <f t="shared" si="0"/>
        <v>0</v>
      </c>
      <c r="G30" s="170"/>
      <c r="H30" s="169">
        <f>SUM(D30:G30)</f>
        <v>0</v>
      </c>
      <c r="L30" s="151"/>
      <c r="M30" s="151"/>
      <c r="N30" s="163"/>
      <c r="O30" s="171"/>
      <c r="P30" s="171" t="s">
        <v>159</v>
      </c>
    </row>
    <row r="31" spans="1:16" ht="14.25" x14ac:dyDescent="0.2">
      <c r="A31" s="543" t="s">
        <v>160</v>
      </c>
      <c r="B31" s="544"/>
      <c r="C31" s="544"/>
      <c r="D31" s="544"/>
      <c r="E31" s="544"/>
      <c r="F31" s="544"/>
      <c r="G31" s="544"/>
      <c r="H31" s="545"/>
      <c r="L31" s="151"/>
      <c r="M31" s="151"/>
      <c r="N31" s="163" t="s">
        <v>160</v>
      </c>
      <c r="O31" s="171"/>
      <c r="P31" s="171"/>
    </row>
    <row r="32" spans="1:16" ht="14.25" x14ac:dyDescent="0.2">
      <c r="A32" s="168"/>
      <c r="B32" s="541" t="s">
        <v>161</v>
      </c>
      <c r="C32" s="542"/>
      <c r="D32" s="169">
        <f>D30</f>
        <v>0</v>
      </c>
      <c r="E32" s="169">
        <f t="shared" ref="E32:F32" si="1">E30</f>
        <v>0</v>
      </c>
      <c r="F32" s="169">
        <f t="shared" si="1"/>
        <v>0</v>
      </c>
      <c r="G32" s="170"/>
      <c r="H32" s="169">
        <f>SUM(D32:G32)</f>
        <v>0</v>
      </c>
      <c r="L32" s="151"/>
      <c r="M32" s="151"/>
      <c r="N32" s="163"/>
      <c r="O32" s="171"/>
      <c r="P32" s="171" t="s">
        <v>161</v>
      </c>
    </row>
    <row r="33" spans="1:16" ht="14.25" x14ac:dyDescent="0.2">
      <c r="A33" s="168"/>
      <c r="B33" s="541" t="s">
        <v>162</v>
      </c>
      <c r="C33" s="542"/>
      <c r="D33" s="169">
        <f>D32</f>
        <v>0</v>
      </c>
      <c r="E33" s="169">
        <f t="shared" ref="E33:F33" si="2">E32</f>
        <v>0</v>
      </c>
      <c r="F33" s="169">
        <f t="shared" si="2"/>
        <v>0</v>
      </c>
      <c r="G33" s="170"/>
      <c r="H33" s="169">
        <f>SUM(D33:G33)</f>
        <v>0</v>
      </c>
      <c r="L33" s="151"/>
      <c r="M33" s="151"/>
      <c r="N33" s="163"/>
      <c r="O33" s="171"/>
      <c r="P33" s="171" t="s">
        <v>162</v>
      </c>
    </row>
    <row r="34" spans="1:16" ht="14.25" x14ac:dyDescent="0.2">
      <c r="A34" s="125"/>
      <c r="B34" s="125"/>
      <c r="C34" s="125"/>
      <c r="D34" s="125"/>
      <c r="E34" s="125"/>
      <c r="F34" s="125"/>
      <c r="G34" s="125"/>
      <c r="H34" s="125"/>
      <c r="L34" s="151"/>
      <c r="M34" s="151"/>
      <c r="N34" s="151"/>
      <c r="O34" s="151"/>
      <c r="P34" s="151"/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9" t="e">
        <f>#REF!</f>
        <v>#REF!</v>
      </c>
      <c r="B36" s="125"/>
      <c r="E36" s="172"/>
      <c r="F36" s="138" t="e">
        <f>#REF!</f>
        <v>#REF!</v>
      </c>
      <c r="G36" s="172"/>
      <c r="H36" s="172"/>
      <c r="L36" s="151"/>
      <c r="M36" s="151"/>
      <c r="N36" s="151"/>
      <c r="O36" s="151"/>
      <c r="P36" s="151"/>
    </row>
    <row r="37" spans="1:16" ht="14.25" x14ac:dyDescent="0.2">
      <c r="A37" s="125"/>
      <c r="B37" s="125"/>
      <c r="C37" s="173" t="s">
        <v>163</v>
      </c>
      <c r="D37" s="173"/>
      <c r="E37" s="173"/>
      <c r="F37" s="173"/>
      <c r="G37" s="173"/>
      <c r="H37" s="173"/>
      <c r="L37" s="151"/>
      <c r="M37" s="151"/>
      <c r="N37" s="151"/>
      <c r="O37" s="151"/>
      <c r="P37" s="151"/>
    </row>
    <row r="38" spans="1:16" ht="14.25" x14ac:dyDescent="0.2">
      <c r="A38" s="129" t="e">
        <f>#REF!</f>
        <v>#REF!</v>
      </c>
      <c r="C38" s="138"/>
      <c r="D38" s="138"/>
      <c r="E38" s="138"/>
      <c r="F38" s="138" t="e">
        <f>#REF!</f>
        <v>#REF!</v>
      </c>
      <c r="G38" s="138"/>
      <c r="H38" s="138"/>
      <c r="L38" s="151"/>
      <c r="M38" s="151"/>
      <c r="N38" s="151"/>
      <c r="O38" s="151"/>
      <c r="P38" s="151"/>
    </row>
    <row r="39" spans="1:16" ht="14.25" x14ac:dyDescent="0.2">
      <c r="A39" s="127"/>
      <c r="C39" s="173" t="s">
        <v>163</v>
      </c>
      <c r="D39" s="173"/>
      <c r="E39" s="173"/>
      <c r="F39" s="173"/>
      <c r="G39" s="173"/>
      <c r="H39" s="173"/>
      <c r="L39" s="151"/>
      <c r="M39" s="151"/>
      <c r="N39" s="151"/>
      <c r="O39" s="151"/>
      <c r="P39" s="151"/>
    </row>
    <row r="40" spans="1:16" ht="14.25" x14ac:dyDescent="0.2">
      <c r="A40" s="129" t="s">
        <v>164</v>
      </c>
      <c r="C40" s="138"/>
      <c r="D40" s="138"/>
      <c r="E40" s="138"/>
      <c r="F40" s="138" t="e">
        <f>#REF!</f>
        <v>#REF!</v>
      </c>
      <c r="G40" s="138"/>
      <c r="H40" s="138"/>
      <c r="I40" s="128"/>
      <c r="J40" s="128"/>
      <c r="K40" s="128"/>
      <c r="L40" s="151"/>
      <c r="M40" s="151"/>
      <c r="N40" s="151"/>
      <c r="O40" s="151"/>
      <c r="P40" s="151"/>
    </row>
    <row r="41" spans="1:16" ht="14.25" x14ac:dyDescent="0.2">
      <c r="A41" s="127"/>
      <c r="C41" s="173" t="s">
        <v>75</v>
      </c>
      <c r="D41" s="173"/>
      <c r="E41" s="173"/>
      <c r="F41" s="173"/>
      <c r="G41" s="173"/>
      <c r="H41" s="173"/>
      <c r="I41" s="174"/>
      <c r="J41" s="174"/>
      <c r="K41" s="174"/>
      <c r="L41" s="151"/>
      <c r="M41" s="151"/>
      <c r="N41" s="151"/>
      <c r="O41" s="151"/>
      <c r="P41" s="151"/>
    </row>
    <row r="42" spans="1:16" ht="14.25" x14ac:dyDescent="0.2">
      <c r="A42" s="129" t="s">
        <v>165</v>
      </c>
      <c r="C42" s="138"/>
      <c r="D42" s="138"/>
      <c r="E42" s="138"/>
      <c r="F42" s="138" t="e">
        <f>#REF!</f>
        <v>#REF!</v>
      </c>
      <c r="G42" s="138"/>
      <c r="H42" s="138"/>
      <c r="I42" s="128"/>
      <c r="J42" s="128"/>
      <c r="K42" s="128"/>
      <c r="L42" s="151"/>
      <c r="M42" s="151"/>
      <c r="N42" s="151"/>
      <c r="O42" s="151"/>
      <c r="P42" s="151"/>
    </row>
    <row r="43" spans="1:16" ht="14.25" x14ac:dyDescent="0.2">
      <c r="A43" s="125"/>
      <c r="C43" s="173" t="s">
        <v>75</v>
      </c>
      <c r="D43" s="173"/>
      <c r="E43" s="173"/>
      <c r="F43" s="173"/>
      <c r="G43" s="173"/>
      <c r="H43" s="173"/>
      <c r="I43" s="174"/>
      <c r="J43" s="174"/>
      <c r="K43" s="174"/>
      <c r="L43" s="151"/>
      <c r="M43" s="151"/>
      <c r="N43" s="151"/>
      <c r="O43" s="151"/>
      <c r="P43" s="151"/>
    </row>
  </sheetData>
  <mergeCells count="22">
    <mergeCell ref="B33:C33"/>
    <mergeCell ref="A26:H26"/>
    <mergeCell ref="B28:C28"/>
    <mergeCell ref="A29:H29"/>
    <mergeCell ref="B30:C30"/>
    <mergeCell ref="A31:H31"/>
    <mergeCell ref="B32:C32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>
    <tabColor theme="9" tint="0.79998168889431442"/>
    <pageSetUpPr fitToPage="1"/>
  </sheetPr>
  <dimension ref="A1:P43"/>
  <sheetViews>
    <sheetView view="pageBreakPreview" zoomScaleNormal="100" zoomScaleSheetLayoutView="100" workbookViewId="0">
      <selection activeCell="D27" sqref="D27:F28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>#REF!</f>
        <v>#REF!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H33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s">
        <v>166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8"/>
      <c r="B28" s="541" t="s">
        <v>157</v>
      </c>
      <c r="C28" s="542"/>
      <c r="D28" s="169">
        <f>SUM(D27:D27)</f>
        <v>0</v>
      </c>
      <c r="E28" s="169">
        <f>SUM(E27:E27)</f>
        <v>0</v>
      </c>
      <c r="F28" s="169">
        <f>SUM(F27:F27)</f>
        <v>0</v>
      </c>
      <c r="G28" s="170"/>
      <c r="H28" s="169">
        <f>SUM(D28:G28)</f>
        <v>0</v>
      </c>
      <c r="I28" s="176" t="e">
        <f>H27+#REF!</f>
        <v>#REF!</v>
      </c>
      <c r="L28" s="151"/>
      <c r="M28" s="151"/>
      <c r="N28" s="163"/>
      <c r="O28" s="171" t="s">
        <v>157</v>
      </c>
      <c r="P28" s="151"/>
    </row>
    <row r="29" spans="1:16" ht="14.25" x14ac:dyDescent="0.2">
      <c r="A29" s="543" t="s">
        <v>158</v>
      </c>
      <c r="B29" s="544"/>
      <c r="C29" s="544"/>
      <c r="D29" s="544"/>
      <c r="E29" s="544"/>
      <c r="F29" s="544"/>
      <c r="G29" s="544"/>
      <c r="H29" s="545"/>
      <c r="L29" s="151"/>
      <c r="M29" s="151"/>
      <c r="N29" s="163" t="s">
        <v>158</v>
      </c>
      <c r="O29" s="171"/>
      <c r="P29" s="151"/>
    </row>
    <row r="30" spans="1:16" ht="14.25" x14ac:dyDescent="0.2">
      <c r="A30" s="168"/>
      <c r="B30" s="541" t="s">
        <v>159</v>
      </c>
      <c r="C30" s="542"/>
      <c r="D30" s="169">
        <f>D28</f>
        <v>0</v>
      </c>
      <c r="E30" s="169">
        <f t="shared" ref="E30:F30" si="0">E28</f>
        <v>0</v>
      </c>
      <c r="F30" s="169">
        <f t="shared" si="0"/>
        <v>0</v>
      </c>
      <c r="G30" s="170"/>
      <c r="H30" s="169">
        <f>SUM(D30:G30)</f>
        <v>0</v>
      </c>
      <c r="L30" s="151"/>
      <c r="M30" s="151"/>
      <c r="N30" s="163"/>
      <c r="O30" s="171"/>
      <c r="P30" s="171" t="s">
        <v>159</v>
      </c>
    </row>
    <row r="31" spans="1:16" ht="14.25" x14ac:dyDescent="0.2">
      <c r="A31" s="543" t="s">
        <v>160</v>
      </c>
      <c r="B31" s="544"/>
      <c r="C31" s="544"/>
      <c r="D31" s="544"/>
      <c r="E31" s="544"/>
      <c r="F31" s="544"/>
      <c r="G31" s="544"/>
      <c r="H31" s="545"/>
      <c r="L31" s="151"/>
      <c r="M31" s="151"/>
      <c r="N31" s="163" t="s">
        <v>160</v>
      </c>
      <c r="O31" s="171"/>
      <c r="P31" s="171"/>
    </row>
    <row r="32" spans="1:16" ht="14.25" x14ac:dyDescent="0.2">
      <c r="A32" s="168"/>
      <c r="B32" s="541" t="s">
        <v>161</v>
      </c>
      <c r="C32" s="542"/>
      <c r="D32" s="169">
        <f>D30</f>
        <v>0</v>
      </c>
      <c r="E32" s="169">
        <f t="shared" ref="E32:F32" si="1">E30</f>
        <v>0</v>
      </c>
      <c r="F32" s="169">
        <f t="shared" si="1"/>
        <v>0</v>
      </c>
      <c r="G32" s="170"/>
      <c r="H32" s="169">
        <f>SUM(D32:G32)</f>
        <v>0</v>
      </c>
      <c r="L32" s="151"/>
      <c r="M32" s="151"/>
      <c r="N32" s="163"/>
      <c r="O32" s="171"/>
      <c r="P32" s="171" t="s">
        <v>161</v>
      </c>
    </row>
    <row r="33" spans="1:16" ht="14.25" x14ac:dyDescent="0.2">
      <c r="A33" s="168"/>
      <c r="B33" s="541" t="s">
        <v>162</v>
      </c>
      <c r="C33" s="542"/>
      <c r="D33" s="169">
        <f>D32</f>
        <v>0</v>
      </c>
      <c r="E33" s="169">
        <f t="shared" ref="E33:F33" si="2">E32</f>
        <v>0</v>
      </c>
      <c r="F33" s="169">
        <f t="shared" si="2"/>
        <v>0</v>
      </c>
      <c r="G33" s="170"/>
      <c r="H33" s="169">
        <f>SUM(D33:G33)</f>
        <v>0</v>
      </c>
      <c r="L33" s="151"/>
      <c r="M33" s="151"/>
      <c r="N33" s="163"/>
      <c r="O33" s="171"/>
      <c r="P33" s="171" t="s">
        <v>162</v>
      </c>
    </row>
    <row r="34" spans="1:16" ht="14.25" x14ac:dyDescent="0.2">
      <c r="A34" s="125"/>
      <c r="B34" s="125"/>
      <c r="C34" s="125"/>
      <c r="D34" s="125"/>
      <c r="E34" s="125"/>
      <c r="F34" s="125"/>
      <c r="G34" s="125"/>
      <c r="H34" s="125"/>
      <c r="L34" s="151"/>
      <c r="M34" s="151"/>
      <c r="N34" s="151"/>
      <c r="O34" s="151"/>
      <c r="P34" s="151"/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9" t="e">
        <f>#REF!</f>
        <v>#REF!</v>
      </c>
      <c r="B36" s="125"/>
      <c r="E36" s="172"/>
      <c r="F36" s="138" t="e">
        <f>#REF!</f>
        <v>#REF!</v>
      </c>
      <c r="G36" s="172"/>
      <c r="H36" s="172"/>
      <c r="L36" s="151"/>
      <c r="M36" s="151"/>
      <c r="N36" s="151"/>
      <c r="O36" s="151"/>
      <c r="P36" s="151"/>
    </row>
    <row r="37" spans="1:16" ht="14.25" x14ac:dyDescent="0.2">
      <c r="A37" s="125"/>
      <c r="B37" s="125"/>
      <c r="C37" s="173" t="s">
        <v>163</v>
      </c>
      <c r="D37" s="173"/>
      <c r="E37" s="173"/>
      <c r="F37" s="173"/>
      <c r="G37" s="173"/>
      <c r="H37" s="173"/>
      <c r="L37" s="151"/>
      <c r="M37" s="151"/>
      <c r="N37" s="151"/>
      <c r="O37" s="151"/>
      <c r="P37" s="151"/>
    </row>
    <row r="38" spans="1:16" ht="14.25" x14ac:dyDescent="0.2">
      <c r="A38" s="129" t="e">
        <f>#REF!</f>
        <v>#REF!</v>
      </c>
      <c r="C38" s="138"/>
      <c r="D38" s="138"/>
      <c r="E38" s="138"/>
      <c r="F38" s="138" t="e">
        <f>#REF!</f>
        <v>#REF!</v>
      </c>
      <c r="G38" s="138"/>
      <c r="H38" s="138"/>
      <c r="L38" s="151"/>
      <c r="M38" s="151"/>
      <c r="N38" s="151"/>
      <c r="O38" s="151"/>
      <c r="P38" s="151"/>
    </row>
    <row r="39" spans="1:16" ht="14.25" x14ac:dyDescent="0.2">
      <c r="A39" s="127"/>
      <c r="C39" s="173" t="s">
        <v>163</v>
      </c>
      <c r="D39" s="173"/>
      <c r="E39" s="173"/>
      <c r="F39" s="173"/>
      <c r="G39" s="173"/>
      <c r="H39" s="173"/>
      <c r="L39" s="151"/>
      <c r="M39" s="151"/>
      <c r="N39" s="151"/>
      <c r="O39" s="151"/>
      <c r="P39" s="151"/>
    </row>
    <row r="40" spans="1:16" ht="14.25" x14ac:dyDescent="0.2">
      <c r="A40" s="129" t="s">
        <v>164</v>
      </c>
      <c r="C40" s="138"/>
      <c r="D40" s="138"/>
      <c r="E40" s="138"/>
      <c r="F40" s="138" t="e">
        <f>#REF!</f>
        <v>#REF!</v>
      </c>
      <c r="G40" s="138"/>
      <c r="H40" s="138"/>
      <c r="I40" s="128"/>
      <c r="J40" s="128"/>
      <c r="K40" s="128"/>
      <c r="L40" s="151"/>
      <c r="M40" s="151"/>
      <c r="N40" s="151"/>
      <c r="O40" s="151"/>
      <c r="P40" s="151"/>
    </row>
    <row r="41" spans="1:16" ht="14.25" x14ac:dyDescent="0.2">
      <c r="A41" s="127"/>
      <c r="C41" s="173" t="s">
        <v>75</v>
      </c>
      <c r="D41" s="173"/>
      <c r="E41" s="173"/>
      <c r="F41" s="173"/>
      <c r="G41" s="173"/>
      <c r="H41" s="173"/>
      <c r="I41" s="174"/>
      <c r="J41" s="174"/>
      <c r="K41" s="174"/>
      <c r="L41" s="151"/>
      <c r="M41" s="151"/>
      <c r="N41" s="151"/>
      <c r="O41" s="151"/>
      <c r="P41" s="151"/>
    </row>
    <row r="42" spans="1:16" ht="14.25" x14ac:dyDescent="0.2">
      <c r="A42" s="129" t="s">
        <v>165</v>
      </c>
      <c r="C42" s="138"/>
      <c r="D42" s="138"/>
      <c r="E42" s="138"/>
      <c r="F42" s="138" t="e">
        <f>#REF!</f>
        <v>#REF!</v>
      </c>
      <c r="G42" s="138"/>
      <c r="H42" s="138"/>
      <c r="I42" s="128"/>
      <c r="J42" s="128"/>
      <c r="K42" s="128"/>
      <c r="L42" s="151"/>
      <c r="M42" s="151"/>
      <c r="N42" s="151"/>
      <c r="O42" s="151"/>
      <c r="P42" s="151"/>
    </row>
    <row r="43" spans="1:16" ht="14.25" x14ac:dyDescent="0.2">
      <c r="A43" s="125"/>
      <c r="C43" s="173" t="s">
        <v>75</v>
      </c>
      <c r="D43" s="173"/>
      <c r="E43" s="173"/>
      <c r="F43" s="173"/>
      <c r="G43" s="173"/>
      <c r="H43" s="173"/>
      <c r="I43" s="174"/>
      <c r="J43" s="174"/>
      <c r="K43" s="174"/>
      <c r="L43" s="151"/>
      <c r="M43" s="151"/>
      <c r="N43" s="151"/>
      <c r="O43" s="151"/>
      <c r="P43" s="151"/>
    </row>
  </sheetData>
  <mergeCells count="22">
    <mergeCell ref="B33:C33"/>
    <mergeCell ref="A26:H26"/>
    <mergeCell ref="B28:C28"/>
    <mergeCell ref="A29:H29"/>
    <mergeCell ref="B30:C30"/>
    <mergeCell ref="A31:H31"/>
    <mergeCell ref="B32:C32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>
    <tabColor theme="2" tint="-9.9978637043366805E-2"/>
    <pageSetUpPr fitToPage="1"/>
  </sheetPr>
  <dimension ref="A1:P43"/>
  <sheetViews>
    <sheetView view="pageBreakPreview" zoomScaleNormal="100" zoomScaleSheetLayoutView="100" workbookViewId="0">
      <selection activeCell="G27" sqref="G27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>#REF!</f>
        <v>#REF!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H33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e">
        <f>CONCATENATE("Составлен в текущем уровне цен ",#REF!,)</f>
        <v>#REF!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8"/>
      <c r="B28" s="541" t="s">
        <v>157</v>
      </c>
      <c r="C28" s="542"/>
      <c r="D28" s="169">
        <f>SUM(D27:D27)</f>
        <v>0</v>
      </c>
      <c r="E28" s="169">
        <f>SUM(E27:E27)</f>
        <v>0</v>
      </c>
      <c r="F28" s="169">
        <f>SUM(F27:F27)</f>
        <v>0</v>
      </c>
      <c r="G28" s="169">
        <f>SUM(G27:G27)</f>
        <v>0</v>
      </c>
      <c r="H28" s="169">
        <f>SUM(D28:G28)</f>
        <v>0</v>
      </c>
      <c r="J28" s="176" t="e">
        <f>H27+#REF!</f>
        <v>#REF!</v>
      </c>
      <c r="L28" s="151"/>
      <c r="M28" s="151"/>
      <c r="N28" s="163"/>
      <c r="O28" s="171" t="s">
        <v>157</v>
      </c>
      <c r="P28" s="151"/>
    </row>
    <row r="29" spans="1:16" ht="14.25" x14ac:dyDescent="0.2">
      <c r="A29" s="543" t="s">
        <v>158</v>
      </c>
      <c r="B29" s="544"/>
      <c r="C29" s="544"/>
      <c r="D29" s="544"/>
      <c r="E29" s="544"/>
      <c r="F29" s="544"/>
      <c r="G29" s="544"/>
      <c r="H29" s="545"/>
      <c r="L29" s="151"/>
      <c r="M29" s="151"/>
      <c r="N29" s="163" t="s">
        <v>158</v>
      </c>
      <c r="O29" s="171"/>
      <c r="P29" s="151"/>
    </row>
    <row r="30" spans="1:16" ht="14.25" x14ac:dyDescent="0.2">
      <c r="A30" s="168"/>
      <c r="B30" s="541" t="s">
        <v>159</v>
      </c>
      <c r="C30" s="542"/>
      <c r="D30" s="169">
        <f>D28</f>
        <v>0</v>
      </c>
      <c r="E30" s="169">
        <f t="shared" ref="E30:G30" si="0">E28</f>
        <v>0</v>
      </c>
      <c r="F30" s="169">
        <f t="shared" si="0"/>
        <v>0</v>
      </c>
      <c r="G30" s="169">
        <f t="shared" si="0"/>
        <v>0</v>
      </c>
      <c r="H30" s="169">
        <f>SUM(D30:G30)</f>
        <v>0</v>
      </c>
      <c r="L30" s="151"/>
      <c r="M30" s="151"/>
      <c r="N30" s="163"/>
      <c r="O30" s="171"/>
      <c r="P30" s="171" t="s">
        <v>159</v>
      </c>
    </row>
    <row r="31" spans="1:16" ht="14.25" x14ac:dyDescent="0.2">
      <c r="A31" s="543" t="s">
        <v>160</v>
      </c>
      <c r="B31" s="544"/>
      <c r="C31" s="544"/>
      <c r="D31" s="544"/>
      <c r="E31" s="544"/>
      <c r="F31" s="544"/>
      <c r="G31" s="544"/>
      <c r="H31" s="545"/>
      <c r="L31" s="151"/>
      <c r="M31" s="151"/>
      <c r="N31" s="163" t="s">
        <v>160</v>
      </c>
      <c r="O31" s="171"/>
      <c r="P31" s="171"/>
    </row>
    <row r="32" spans="1:16" ht="14.25" x14ac:dyDescent="0.2">
      <c r="A32" s="168"/>
      <c r="B32" s="541" t="s">
        <v>161</v>
      </c>
      <c r="C32" s="542"/>
      <c r="D32" s="169">
        <f>D30</f>
        <v>0</v>
      </c>
      <c r="E32" s="169">
        <f t="shared" ref="E32:F32" si="1">E30</f>
        <v>0</v>
      </c>
      <c r="F32" s="169">
        <f t="shared" si="1"/>
        <v>0</v>
      </c>
      <c r="G32" s="169">
        <f t="shared" ref="G32" si="2">G30</f>
        <v>0</v>
      </c>
      <c r="H32" s="169">
        <f>SUM(D32:G32)</f>
        <v>0</v>
      </c>
      <c r="L32" s="151"/>
      <c r="M32" s="151"/>
      <c r="N32" s="163"/>
      <c r="O32" s="171"/>
      <c r="P32" s="171" t="s">
        <v>161</v>
      </c>
    </row>
    <row r="33" spans="1:16" ht="14.25" x14ac:dyDescent="0.2">
      <c r="A33" s="168"/>
      <c r="B33" s="541" t="s">
        <v>162</v>
      </c>
      <c r="C33" s="542"/>
      <c r="D33" s="169">
        <f>D32</f>
        <v>0</v>
      </c>
      <c r="E33" s="169">
        <f t="shared" ref="E33:F33" si="3">E32</f>
        <v>0</v>
      </c>
      <c r="F33" s="169">
        <f t="shared" si="3"/>
        <v>0</v>
      </c>
      <c r="G33" s="169">
        <f t="shared" ref="G33" si="4">G32</f>
        <v>0</v>
      </c>
      <c r="H33" s="169">
        <f>SUM(D33:G33)</f>
        <v>0</v>
      </c>
      <c r="L33" s="151"/>
      <c r="M33" s="151"/>
      <c r="N33" s="163"/>
      <c r="O33" s="171"/>
      <c r="P33" s="171" t="s">
        <v>162</v>
      </c>
    </row>
    <row r="34" spans="1:16" ht="14.25" x14ac:dyDescent="0.2">
      <c r="A34" s="125"/>
      <c r="B34" s="125"/>
      <c r="C34" s="125"/>
      <c r="D34" s="125"/>
      <c r="E34" s="125"/>
      <c r="F34" s="125"/>
      <c r="G34" s="125"/>
      <c r="H34" s="125"/>
      <c r="L34" s="151"/>
      <c r="M34" s="151"/>
      <c r="N34" s="151"/>
      <c r="O34" s="151"/>
      <c r="P34" s="151"/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9" t="e">
        <f>#REF!</f>
        <v>#REF!</v>
      </c>
      <c r="B36" s="125"/>
      <c r="E36" s="172"/>
      <c r="F36" s="138" t="e">
        <f>#REF!</f>
        <v>#REF!</v>
      </c>
      <c r="G36" s="172"/>
      <c r="H36" s="172"/>
      <c r="L36" s="151"/>
      <c r="M36" s="151"/>
      <c r="N36" s="151"/>
      <c r="O36" s="151"/>
      <c r="P36" s="151"/>
    </row>
    <row r="37" spans="1:16" ht="14.25" x14ac:dyDescent="0.2">
      <c r="A37" s="125"/>
      <c r="B37" s="125"/>
      <c r="C37" s="173" t="s">
        <v>163</v>
      </c>
      <c r="D37" s="173"/>
      <c r="E37" s="173"/>
      <c r="F37" s="173"/>
      <c r="G37" s="173"/>
      <c r="H37" s="173"/>
      <c r="L37" s="151"/>
      <c r="M37" s="151"/>
      <c r="N37" s="151"/>
      <c r="O37" s="151"/>
      <c r="P37" s="151"/>
    </row>
    <row r="38" spans="1:16" ht="14.25" x14ac:dyDescent="0.2">
      <c r="A38" s="129" t="e">
        <f>#REF!</f>
        <v>#REF!</v>
      </c>
      <c r="C38" s="138"/>
      <c r="D38" s="138"/>
      <c r="E38" s="138"/>
      <c r="F38" s="138" t="e">
        <f>#REF!</f>
        <v>#REF!</v>
      </c>
      <c r="G38" s="138"/>
      <c r="H38" s="138"/>
      <c r="L38" s="151"/>
      <c r="M38" s="151"/>
      <c r="N38" s="151"/>
      <c r="O38" s="151"/>
      <c r="P38" s="151"/>
    </row>
    <row r="39" spans="1:16" ht="14.25" x14ac:dyDescent="0.2">
      <c r="A39" s="127"/>
      <c r="C39" s="173" t="s">
        <v>163</v>
      </c>
      <c r="D39" s="173"/>
      <c r="E39" s="173"/>
      <c r="F39" s="173"/>
      <c r="G39" s="173"/>
      <c r="H39" s="173"/>
      <c r="L39" s="151"/>
      <c r="M39" s="151"/>
      <c r="N39" s="151"/>
      <c r="O39" s="151"/>
      <c r="P39" s="151"/>
    </row>
    <row r="40" spans="1:16" ht="14.25" x14ac:dyDescent="0.2">
      <c r="A40" s="129" t="s">
        <v>164</v>
      </c>
      <c r="C40" s="138"/>
      <c r="D40" s="138"/>
      <c r="E40" s="138"/>
      <c r="F40" s="138" t="e">
        <f>#REF!</f>
        <v>#REF!</v>
      </c>
      <c r="G40" s="138"/>
      <c r="H40" s="138"/>
      <c r="I40" s="128"/>
      <c r="J40" s="128"/>
      <c r="K40" s="128"/>
      <c r="L40" s="151"/>
      <c r="M40" s="151"/>
      <c r="N40" s="151"/>
      <c r="O40" s="151"/>
      <c r="P40" s="151"/>
    </row>
    <row r="41" spans="1:16" ht="14.25" x14ac:dyDescent="0.2">
      <c r="A41" s="127"/>
      <c r="C41" s="173" t="s">
        <v>75</v>
      </c>
      <c r="D41" s="173"/>
      <c r="E41" s="173"/>
      <c r="F41" s="173"/>
      <c r="G41" s="173"/>
      <c r="H41" s="173"/>
      <c r="I41" s="174"/>
      <c r="J41" s="174"/>
      <c r="K41" s="174"/>
      <c r="L41" s="151"/>
      <c r="M41" s="151"/>
      <c r="N41" s="151"/>
      <c r="O41" s="151"/>
      <c r="P41" s="151"/>
    </row>
    <row r="42" spans="1:16" ht="14.25" x14ac:dyDescent="0.2">
      <c r="A42" s="129" t="s">
        <v>165</v>
      </c>
      <c r="C42" s="138"/>
      <c r="D42" s="138"/>
      <c r="E42" s="138"/>
      <c r="F42" s="138" t="e">
        <f>#REF!</f>
        <v>#REF!</v>
      </c>
      <c r="G42" s="138"/>
      <c r="H42" s="138"/>
      <c r="I42" s="128"/>
      <c r="J42" s="128"/>
      <c r="K42" s="128"/>
      <c r="L42" s="151"/>
      <c r="M42" s="151"/>
      <c r="N42" s="151"/>
      <c r="O42" s="151"/>
      <c r="P42" s="151"/>
    </row>
    <row r="43" spans="1:16" ht="14.25" x14ac:dyDescent="0.2">
      <c r="A43" s="125"/>
      <c r="C43" s="173" t="s">
        <v>75</v>
      </c>
      <c r="D43" s="173"/>
      <c r="E43" s="173"/>
      <c r="F43" s="173"/>
      <c r="G43" s="173"/>
      <c r="H43" s="173"/>
      <c r="I43" s="174"/>
      <c r="J43" s="174"/>
      <c r="K43" s="174"/>
      <c r="L43" s="151"/>
      <c r="M43" s="151"/>
      <c r="N43" s="151"/>
      <c r="O43" s="151"/>
      <c r="P43" s="151"/>
    </row>
  </sheetData>
  <mergeCells count="22">
    <mergeCell ref="B33:C33"/>
    <mergeCell ref="A26:H26"/>
    <mergeCell ref="B28:C28"/>
    <mergeCell ref="A29:H29"/>
    <mergeCell ref="B30:C30"/>
    <mergeCell ref="A31:H31"/>
    <mergeCell ref="B32:C32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K87"/>
  <sheetViews>
    <sheetView tabSelected="1" view="pageBreakPreview" topLeftCell="A52" zoomScaleNormal="100" zoomScaleSheetLayoutView="100" workbookViewId="0">
      <selection activeCell="H74" sqref="H74"/>
    </sheetView>
  </sheetViews>
  <sheetFormatPr defaultColWidth="9.42578125" defaultRowHeight="12.75" outlineLevelRow="2" x14ac:dyDescent="0.2"/>
  <cols>
    <col min="1" max="1" width="4.42578125" style="201" customWidth="1"/>
    <col min="2" max="2" width="28.42578125" style="203" customWidth="1"/>
    <col min="3" max="3" width="47.85546875" style="202" customWidth="1"/>
    <col min="4" max="4" width="12.42578125" style="204" customWidth="1"/>
    <col min="5" max="5" width="11.5703125" style="204" customWidth="1"/>
    <col min="6" max="6" width="12.5703125" style="204" customWidth="1"/>
    <col min="7" max="7" width="14.42578125" style="204" customWidth="1"/>
    <col min="8" max="8" width="12.42578125" style="204" customWidth="1"/>
    <col min="9" max="9" width="16.5703125" style="256" customWidth="1"/>
    <col min="10" max="10" width="12.42578125" style="256" bestFit="1" customWidth="1"/>
    <col min="11" max="11" width="13.140625" style="256" customWidth="1"/>
    <col min="12" max="16384" width="9.42578125" style="256"/>
  </cols>
  <sheetData>
    <row r="1" spans="1:11" s="186" customFormat="1" x14ac:dyDescent="0.2">
      <c r="E1" s="187"/>
      <c r="F1" s="187"/>
      <c r="G1" s="187"/>
      <c r="H1" s="188" t="s">
        <v>127</v>
      </c>
      <c r="I1" s="188"/>
      <c r="J1" s="187"/>
      <c r="K1" s="187"/>
    </row>
    <row r="2" spans="1:11" s="186" customFormat="1" x14ac:dyDescent="0.2">
      <c r="B2" s="189"/>
      <c r="C2" s="190"/>
      <c r="D2" s="191"/>
      <c r="E2" s="192"/>
      <c r="F2" s="192"/>
      <c r="G2" s="192"/>
      <c r="H2" s="193" t="s">
        <v>110</v>
      </c>
      <c r="I2" s="188"/>
      <c r="J2" s="187"/>
      <c r="K2" s="187"/>
    </row>
    <row r="3" spans="1:11" s="186" customFormat="1" x14ac:dyDescent="0.2">
      <c r="B3" s="189"/>
      <c r="C3" s="190"/>
      <c r="D3" s="191"/>
      <c r="E3" s="200"/>
      <c r="F3" s="200"/>
      <c r="G3" s="200"/>
      <c r="H3" s="200"/>
      <c r="I3" s="192"/>
      <c r="J3" s="187"/>
      <c r="K3" s="187"/>
    </row>
    <row r="4" spans="1:11" s="186" customFormat="1" x14ac:dyDescent="0.2">
      <c r="B4" s="194" t="s">
        <v>26</v>
      </c>
      <c r="C4" s="448" t="s">
        <v>448</v>
      </c>
      <c r="D4" s="448"/>
      <c r="E4" s="448"/>
      <c r="F4" s="448"/>
      <c r="G4" s="448"/>
      <c r="H4" s="448"/>
      <c r="I4" s="192"/>
      <c r="J4" s="187"/>
      <c r="K4" s="187"/>
    </row>
    <row r="5" spans="1:11" s="186" customFormat="1" ht="13.35" customHeight="1" x14ac:dyDescent="0.2">
      <c r="B5" s="189"/>
      <c r="C5" s="447" t="s">
        <v>27</v>
      </c>
      <c r="D5" s="447"/>
      <c r="E5" s="447"/>
      <c r="F5" s="447"/>
      <c r="G5" s="447"/>
      <c r="H5" s="447"/>
      <c r="I5" s="192"/>
      <c r="J5" s="187"/>
      <c r="K5" s="187"/>
    </row>
    <row r="6" spans="1:11" s="186" customFormat="1" x14ac:dyDescent="0.2">
      <c r="B6" s="191" t="s">
        <v>128</v>
      </c>
      <c r="C6" s="190"/>
      <c r="D6" s="191"/>
      <c r="E6" s="192"/>
      <c r="F6" s="195"/>
      <c r="G6" s="192"/>
      <c r="H6" s="192"/>
      <c r="I6" s="192"/>
      <c r="J6" s="187"/>
      <c r="K6" s="187"/>
    </row>
    <row r="7" spans="1:11" s="186" customFormat="1" x14ac:dyDescent="0.2">
      <c r="B7" s="189"/>
      <c r="C7" s="190"/>
      <c r="D7" s="191"/>
      <c r="E7" s="192"/>
      <c r="F7" s="195"/>
      <c r="G7" s="192"/>
      <c r="H7" s="192"/>
      <c r="I7" s="192"/>
      <c r="J7" s="187"/>
      <c r="K7" s="187"/>
    </row>
    <row r="8" spans="1:11" s="186" customFormat="1" ht="13.5" x14ac:dyDescent="0.2">
      <c r="B8" s="449" t="s">
        <v>129</v>
      </c>
      <c r="C8" s="449"/>
      <c r="D8" s="196">
        <f>H74</f>
        <v>7496.67</v>
      </c>
      <c r="E8" s="197" t="s">
        <v>28</v>
      </c>
      <c r="F8" s="198"/>
      <c r="G8" s="199"/>
      <c r="H8" s="199"/>
      <c r="I8" s="192"/>
      <c r="J8" s="187"/>
      <c r="K8" s="187"/>
    </row>
    <row r="9" spans="1:11" s="186" customFormat="1" x14ac:dyDescent="0.2">
      <c r="B9" s="189"/>
      <c r="C9" s="190"/>
      <c r="D9" s="191"/>
      <c r="E9" s="192"/>
      <c r="F9" s="195"/>
      <c r="G9" s="192"/>
      <c r="H9" s="192"/>
      <c r="I9" s="192"/>
      <c r="J9" s="187"/>
      <c r="K9" s="187"/>
    </row>
    <row r="10" spans="1:11" s="186" customFormat="1" x14ac:dyDescent="0.2">
      <c r="B10" s="189"/>
      <c r="C10" s="190"/>
      <c r="D10" s="191"/>
      <c r="E10" s="200"/>
      <c r="F10" s="200"/>
      <c r="G10" s="200"/>
      <c r="H10" s="200"/>
      <c r="I10" s="192"/>
      <c r="J10" s="187"/>
      <c r="K10" s="187"/>
    </row>
    <row r="11" spans="1:11" s="186" customFormat="1" x14ac:dyDescent="0.2">
      <c r="B11" s="450" t="s">
        <v>29</v>
      </c>
      <c r="C11" s="450"/>
      <c r="D11" s="450"/>
      <c r="E11" s="450"/>
      <c r="F11" s="450"/>
      <c r="G11" s="450"/>
      <c r="H11" s="450"/>
      <c r="I11" s="192"/>
      <c r="J11" s="187"/>
      <c r="K11" s="187"/>
    </row>
    <row r="12" spans="1:11" s="186" customFormat="1" ht="42" customHeight="1" x14ac:dyDescent="0.2">
      <c r="B12" s="448" t="s">
        <v>447</v>
      </c>
      <c r="C12" s="448"/>
      <c r="D12" s="448"/>
      <c r="E12" s="448"/>
      <c r="F12" s="448"/>
      <c r="G12" s="448"/>
      <c r="H12" s="448"/>
      <c r="I12" s="192"/>
      <c r="J12" s="187"/>
      <c r="K12" s="187"/>
    </row>
    <row r="13" spans="1:11" s="186" customFormat="1" ht="13.35" customHeight="1" x14ac:dyDescent="0.2">
      <c r="B13" s="447" t="s">
        <v>30</v>
      </c>
      <c r="C13" s="447"/>
      <c r="D13" s="447"/>
      <c r="E13" s="447"/>
      <c r="F13" s="447"/>
      <c r="G13" s="447"/>
      <c r="H13" s="447"/>
      <c r="I13" s="192"/>
      <c r="J13" s="187"/>
      <c r="K13" s="187"/>
    </row>
    <row r="14" spans="1:11" ht="15" customHeight="1" x14ac:dyDescent="0.2">
      <c r="A14" s="70"/>
      <c r="B14" s="254"/>
      <c r="C14" s="254"/>
      <c r="D14" s="254"/>
      <c r="E14" s="254"/>
      <c r="F14" s="254"/>
      <c r="G14" s="254"/>
      <c r="H14" s="70"/>
      <c r="I14" s="255"/>
      <c r="J14" s="255"/>
      <c r="K14" s="255"/>
    </row>
    <row r="15" spans="1:11" ht="15" customHeight="1" x14ac:dyDescent="0.2">
      <c r="A15" s="70"/>
      <c r="B15" s="254"/>
      <c r="C15" s="254"/>
      <c r="D15" s="254"/>
      <c r="E15" s="254"/>
      <c r="F15" s="254"/>
      <c r="G15" s="254"/>
      <c r="H15" s="70"/>
    </row>
    <row r="16" spans="1:11" ht="14.1" customHeight="1" x14ac:dyDescent="0.2">
      <c r="B16" s="202" t="s">
        <v>445</v>
      </c>
      <c r="D16" s="72"/>
      <c r="E16" s="70"/>
      <c r="F16" s="70"/>
      <c r="G16" s="70"/>
      <c r="H16" s="70"/>
    </row>
    <row r="17" spans="1:10" ht="15" customHeight="1" x14ac:dyDescent="0.2">
      <c r="A17" s="455" t="s">
        <v>31</v>
      </c>
      <c r="B17" s="465" t="s">
        <v>125</v>
      </c>
      <c r="C17" s="455" t="s">
        <v>130</v>
      </c>
      <c r="D17" s="459" t="s">
        <v>131</v>
      </c>
      <c r="E17" s="460"/>
      <c r="F17" s="460"/>
      <c r="G17" s="460"/>
      <c r="H17" s="461"/>
    </row>
    <row r="18" spans="1:10" ht="15" customHeight="1" x14ac:dyDescent="0.2">
      <c r="A18" s="455"/>
      <c r="B18" s="465"/>
      <c r="C18" s="455"/>
      <c r="D18" s="454" t="s">
        <v>132</v>
      </c>
      <c r="E18" s="455" t="s">
        <v>32</v>
      </c>
      <c r="F18" s="455" t="s">
        <v>123</v>
      </c>
      <c r="G18" s="455" t="s">
        <v>124</v>
      </c>
      <c r="H18" s="462" t="s">
        <v>126</v>
      </c>
    </row>
    <row r="19" spans="1:10" ht="15" customHeight="1" x14ac:dyDescent="0.2">
      <c r="A19" s="455"/>
      <c r="B19" s="465"/>
      <c r="C19" s="455"/>
      <c r="D19" s="454"/>
      <c r="E19" s="455"/>
      <c r="F19" s="455"/>
      <c r="G19" s="455"/>
      <c r="H19" s="463"/>
    </row>
    <row r="20" spans="1:10" ht="48.6" customHeight="1" x14ac:dyDescent="0.2">
      <c r="A20" s="455"/>
      <c r="B20" s="465"/>
      <c r="C20" s="455"/>
      <c r="D20" s="454"/>
      <c r="E20" s="455"/>
      <c r="F20" s="455"/>
      <c r="G20" s="455"/>
      <c r="H20" s="464"/>
    </row>
    <row r="21" spans="1:10" x14ac:dyDescent="0.2">
      <c r="A21" s="257">
        <v>1</v>
      </c>
      <c r="B21" s="258">
        <v>2</v>
      </c>
      <c r="C21" s="257">
        <v>3</v>
      </c>
      <c r="D21" s="257">
        <v>4</v>
      </c>
      <c r="E21" s="257">
        <v>5</v>
      </c>
      <c r="F21" s="257">
        <v>6</v>
      </c>
      <c r="G21" s="257">
        <v>7</v>
      </c>
      <c r="H21" s="257">
        <v>8</v>
      </c>
    </row>
    <row r="22" spans="1:10" hidden="1" outlineLevel="1" x14ac:dyDescent="0.2">
      <c r="A22" s="456" t="s">
        <v>33</v>
      </c>
      <c r="B22" s="457"/>
      <c r="C22" s="457"/>
      <c r="D22" s="457"/>
      <c r="E22" s="457"/>
      <c r="F22" s="457"/>
      <c r="G22" s="457"/>
      <c r="H22" s="458"/>
    </row>
    <row r="23" spans="1:10" hidden="1" outlineLevel="1" x14ac:dyDescent="0.2">
      <c r="A23" s="205"/>
      <c r="B23" s="206"/>
      <c r="C23" s="207" t="s">
        <v>34</v>
      </c>
      <c r="D23" s="208">
        <v>0</v>
      </c>
      <c r="E23" s="208">
        <v>0</v>
      </c>
      <c r="F23" s="208">
        <v>0</v>
      </c>
      <c r="G23" s="208">
        <v>0</v>
      </c>
      <c r="H23" s="208">
        <v>0</v>
      </c>
    </row>
    <row r="24" spans="1:10" ht="15" customHeight="1" collapsed="1" x14ac:dyDescent="0.2">
      <c r="A24" s="456" t="s">
        <v>35</v>
      </c>
      <c r="B24" s="457"/>
      <c r="C24" s="457"/>
      <c r="D24" s="457"/>
      <c r="E24" s="457"/>
      <c r="F24" s="457"/>
      <c r="G24" s="457"/>
      <c r="H24" s="458"/>
    </row>
    <row r="25" spans="1:10" s="259" customFormat="1" ht="38.25" x14ac:dyDescent="0.2">
      <c r="A25" s="2">
        <v>1</v>
      </c>
      <c r="B25" s="228" t="s">
        <v>428</v>
      </c>
      <c r="C25" s="236" t="s">
        <v>451</v>
      </c>
      <c r="D25" s="230">
        <f>'ЛС-02-01'!D30</f>
        <v>14.77</v>
      </c>
      <c r="E25" s="230">
        <f>'ЛС-02-01'!D31</f>
        <v>487.56</v>
      </c>
      <c r="F25" s="230">
        <f>'ЛС-02-01'!D32</f>
        <v>4272.8500000000004</v>
      </c>
      <c r="G25" s="230">
        <v>0</v>
      </c>
      <c r="H25" s="1">
        <f>SUM(D25:G25)</f>
        <v>4775.18</v>
      </c>
    </row>
    <row r="26" spans="1:10" s="259" customFormat="1" hidden="1" x14ac:dyDescent="0.2">
      <c r="A26" s="2" t="e">
        <f>#REF!+1</f>
        <v>#REF!</v>
      </c>
      <c r="B26" s="228" t="e">
        <f>#REF!</f>
        <v>#REF!</v>
      </c>
      <c r="C26" s="229" t="e">
        <f>CONCATENATE(#REF!,". ",#REF!)</f>
        <v>#REF!</v>
      </c>
      <c r="D26" s="230"/>
      <c r="E26" s="230"/>
      <c r="F26" s="230"/>
      <c r="G26" s="1"/>
      <c r="H26" s="1">
        <f>SUM(D26:G26)</f>
        <v>0</v>
      </c>
    </row>
    <row r="27" spans="1:10" s="259" customFormat="1" ht="15" customHeight="1" x14ac:dyDescent="0.2">
      <c r="A27" s="2"/>
      <c r="B27" s="64"/>
      <c r="C27" s="4" t="s">
        <v>36</v>
      </c>
      <c r="D27" s="1">
        <f>SUM(D25:D26)</f>
        <v>14.77</v>
      </c>
      <c r="E27" s="1">
        <f>SUM(E25:E26)</f>
        <v>487.56</v>
      </c>
      <c r="F27" s="1">
        <f>SUM(F25:F26)</f>
        <v>4272.8500000000004</v>
      </c>
      <c r="G27" s="1">
        <f>SUM(G25:G26)</f>
        <v>0</v>
      </c>
      <c r="H27" s="1">
        <f>SUM(D27:G27)</f>
        <v>4775.18</v>
      </c>
      <c r="I27" s="260"/>
      <c r="J27" s="260"/>
    </row>
    <row r="28" spans="1:10" s="259" customFormat="1" x14ac:dyDescent="0.2">
      <c r="A28" s="2"/>
      <c r="B28" s="64"/>
      <c r="C28" s="4" t="s">
        <v>37</v>
      </c>
      <c r="D28" s="1">
        <f>D27</f>
        <v>14.77</v>
      </c>
      <c r="E28" s="1">
        <f t="shared" ref="E28:G28" si="0">E27</f>
        <v>487.56</v>
      </c>
      <c r="F28" s="1">
        <f t="shared" si="0"/>
        <v>4272.8500000000004</v>
      </c>
      <c r="G28" s="1">
        <f t="shared" si="0"/>
        <v>0</v>
      </c>
      <c r="H28" s="1">
        <f>SUM(D28:G28)</f>
        <v>4775.18</v>
      </c>
    </row>
    <row r="29" spans="1:10" s="259" customFormat="1" hidden="1" outlineLevel="1" x14ac:dyDescent="0.2">
      <c r="A29" s="451" t="s">
        <v>38</v>
      </c>
      <c r="B29" s="452"/>
      <c r="C29" s="452"/>
      <c r="D29" s="452"/>
      <c r="E29" s="452"/>
      <c r="F29" s="452"/>
      <c r="G29" s="452"/>
      <c r="H29" s="453"/>
    </row>
    <row r="30" spans="1:10" s="259" customFormat="1" hidden="1" outlineLevel="1" x14ac:dyDescent="0.2">
      <c r="A30" s="2"/>
      <c r="B30" s="3"/>
      <c r="C30" s="4" t="s">
        <v>39</v>
      </c>
      <c r="D30" s="1"/>
      <c r="E30" s="1"/>
      <c r="F30" s="1"/>
      <c r="G30" s="1"/>
      <c r="H30" s="1"/>
    </row>
    <row r="31" spans="1:10" s="259" customFormat="1" hidden="1" outlineLevel="1" x14ac:dyDescent="0.2">
      <c r="A31" s="2"/>
      <c r="B31" s="3"/>
      <c r="C31" s="4" t="s">
        <v>40</v>
      </c>
      <c r="D31" s="1">
        <f>D28+D30</f>
        <v>14.77</v>
      </c>
      <c r="E31" s="1">
        <f>E28+E30</f>
        <v>487.56</v>
      </c>
      <c r="F31" s="1">
        <f>F28+F30</f>
        <v>4272.8500000000004</v>
      </c>
      <c r="G31" s="1">
        <f>G28+G30</f>
        <v>0</v>
      </c>
      <c r="H31" s="1">
        <f>H28+H30</f>
        <v>4775.18</v>
      </c>
    </row>
    <row r="32" spans="1:10" s="259" customFormat="1" hidden="1" outlineLevel="1" x14ac:dyDescent="0.2">
      <c r="A32" s="451" t="s">
        <v>41</v>
      </c>
      <c r="B32" s="452"/>
      <c r="C32" s="452"/>
      <c r="D32" s="452"/>
      <c r="E32" s="452"/>
      <c r="F32" s="452"/>
      <c r="G32" s="452"/>
      <c r="H32" s="453"/>
    </row>
    <row r="33" spans="1:9" s="259" customFormat="1" hidden="1" outlineLevel="1" x14ac:dyDescent="0.2">
      <c r="A33" s="2"/>
      <c r="B33" s="3"/>
      <c r="C33" s="4" t="s">
        <v>42</v>
      </c>
      <c r="D33" s="1"/>
      <c r="E33" s="1"/>
      <c r="F33" s="1"/>
      <c r="G33" s="1"/>
      <c r="H33" s="1"/>
    </row>
    <row r="34" spans="1:9" s="259" customFormat="1" hidden="1" outlineLevel="1" x14ac:dyDescent="0.2">
      <c r="A34" s="2"/>
      <c r="B34" s="3"/>
      <c r="C34" s="4" t="s">
        <v>43</v>
      </c>
      <c r="D34" s="1">
        <f>D31+D33</f>
        <v>14.77</v>
      </c>
      <c r="E34" s="1">
        <f>E31+E33</f>
        <v>487.56</v>
      </c>
      <c r="F34" s="1">
        <f>F31+F33</f>
        <v>4272.8500000000004</v>
      </c>
      <c r="G34" s="1">
        <f>G31+G33</f>
        <v>0</v>
      </c>
      <c r="H34" s="1">
        <f>H31+H33</f>
        <v>4775.18</v>
      </c>
    </row>
    <row r="35" spans="1:9" s="259" customFormat="1" hidden="1" outlineLevel="1" x14ac:dyDescent="0.2">
      <c r="A35" s="451" t="s">
        <v>44</v>
      </c>
      <c r="B35" s="452"/>
      <c r="C35" s="452"/>
      <c r="D35" s="452"/>
      <c r="E35" s="452"/>
      <c r="F35" s="452"/>
      <c r="G35" s="452"/>
      <c r="H35" s="453"/>
    </row>
    <row r="36" spans="1:9" s="259" customFormat="1" hidden="1" outlineLevel="1" x14ac:dyDescent="0.2">
      <c r="A36" s="2"/>
      <c r="B36" s="3"/>
      <c r="C36" s="4" t="s">
        <v>45</v>
      </c>
      <c r="D36" s="1"/>
      <c r="E36" s="1"/>
      <c r="F36" s="1"/>
      <c r="G36" s="1"/>
      <c r="H36" s="1"/>
    </row>
    <row r="37" spans="1:9" s="259" customFormat="1" hidden="1" outlineLevel="1" x14ac:dyDescent="0.2">
      <c r="A37" s="2"/>
      <c r="B37" s="3"/>
      <c r="C37" s="4" t="s">
        <v>46</v>
      </c>
      <c r="D37" s="1">
        <f>D34+D36</f>
        <v>14.77</v>
      </c>
      <c r="E37" s="1">
        <f>E34+E36</f>
        <v>487.56</v>
      </c>
      <c r="F37" s="1">
        <f>F34+F36</f>
        <v>4272.8500000000004</v>
      </c>
      <c r="G37" s="1">
        <f>G34+G36</f>
        <v>0</v>
      </c>
      <c r="H37" s="1">
        <f>H34+H36</f>
        <v>4775.18</v>
      </c>
    </row>
    <row r="38" spans="1:9" s="259" customFormat="1" hidden="1" outlineLevel="1" x14ac:dyDescent="0.2">
      <c r="A38" s="451" t="s">
        <v>47</v>
      </c>
      <c r="B38" s="452"/>
      <c r="C38" s="452"/>
      <c r="D38" s="452"/>
      <c r="E38" s="452"/>
      <c r="F38" s="452"/>
      <c r="G38" s="452"/>
      <c r="H38" s="453"/>
    </row>
    <row r="39" spans="1:9" s="259" customFormat="1" hidden="1" outlineLevel="1" x14ac:dyDescent="0.2">
      <c r="A39" s="2"/>
      <c r="B39" s="3"/>
      <c r="C39" s="4" t="s">
        <v>48</v>
      </c>
      <c r="D39" s="1"/>
      <c r="E39" s="1"/>
      <c r="F39" s="1"/>
      <c r="G39" s="1"/>
      <c r="H39" s="1"/>
    </row>
    <row r="40" spans="1:9" s="259" customFormat="1" hidden="1" outlineLevel="1" x14ac:dyDescent="0.2">
      <c r="A40" s="2"/>
      <c r="B40" s="3"/>
      <c r="C40" s="4" t="s">
        <v>49</v>
      </c>
      <c r="D40" s="1">
        <f>D37+D39</f>
        <v>14.77</v>
      </c>
      <c r="E40" s="1">
        <f>E37+E39</f>
        <v>487.56</v>
      </c>
      <c r="F40" s="1">
        <f>F37+F39</f>
        <v>4272.8500000000004</v>
      </c>
      <c r="G40" s="1">
        <f>G37+G39</f>
        <v>0</v>
      </c>
      <c r="H40" s="1">
        <f>H37+H39</f>
        <v>4775.18</v>
      </c>
    </row>
    <row r="41" spans="1:9" s="259" customFormat="1" hidden="1" outlineLevel="1" x14ac:dyDescent="0.2">
      <c r="A41" s="451" t="s">
        <v>50</v>
      </c>
      <c r="B41" s="452"/>
      <c r="C41" s="452"/>
      <c r="D41" s="452"/>
      <c r="E41" s="452"/>
      <c r="F41" s="452"/>
      <c r="G41" s="452"/>
      <c r="H41" s="453"/>
    </row>
    <row r="42" spans="1:9" s="259" customFormat="1" hidden="1" outlineLevel="1" x14ac:dyDescent="0.2">
      <c r="A42" s="2" t="e">
        <f>A26+1</f>
        <v>#REF!</v>
      </c>
      <c r="B42" s="228" t="e">
        <f>#REF!</f>
        <v>#REF!</v>
      </c>
      <c r="C42" s="229" t="e">
        <f>CONCATENATE(#REF!,". ",#REF!)</f>
        <v>#REF!</v>
      </c>
      <c r="D42" s="230">
        <f>'07-01 ТЦ'!D33</f>
        <v>0</v>
      </c>
      <c r="E42" s="230">
        <f>'07-01 ТЦ'!E33</f>
        <v>0</v>
      </c>
      <c r="F42" s="230"/>
      <c r="G42" s="1"/>
      <c r="H42" s="1">
        <f>SUM(D42:G42)</f>
        <v>0</v>
      </c>
    </row>
    <row r="43" spans="1:9" s="259" customFormat="1" hidden="1" outlineLevel="1" x14ac:dyDescent="0.2">
      <c r="A43" s="2"/>
      <c r="B43" s="3"/>
      <c r="C43" s="4" t="s">
        <v>51</v>
      </c>
      <c r="D43" s="1">
        <f>D42</f>
        <v>0</v>
      </c>
      <c r="E43" s="1">
        <f t="shared" ref="E43:G43" si="1">E42</f>
        <v>0</v>
      </c>
      <c r="F43" s="1">
        <f t="shared" si="1"/>
        <v>0</v>
      </c>
      <c r="G43" s="1">
        <f t="shared" si="1"/>
        <v>0</v>
      </c>
      <c r="H43" s="1">
        <f>SUM(D43:G43)</f>
        <v>0</v>
      </c>
    </row>
    <row r="44" spans="1:9" s="259" customFormat="1" ht="15" hidden="1" customHeight="1" x14ac:dyDescent="0.2">
      <c r="A44" s="2"/>
      <c r="B44" s="3"/>
      <c r="C44" s="4" t="s">
        <v>52</v>
      </c>
      <c r="D44" s="1">
        <f>D28+D43</f>
        <v>14.77</v>
      </c>
      <c r="E44" s="1">
        <f t="shared" ref="E44:G44" si="2">E28+E43</f>
        <v>487.56</v>
      </c>
      <c r="F44" s="1">
        <f t="shared" si="2"/>
        <v>4272.8500000000004</v>
      </c>
      <c r="G44" s="1">
        <f t="shared" si="2"/>
        <v>0</v>
      </c>
      <c r="H44" s="1">
        <f>SUM(D44:G44)</f>
        <v>4775.18</v>
      </c>
      <c r="I44" s="260"/>
    </row>
    <row r="45" spans="1:9" s="259" customFormat="1" outlineLevel="1" x14ac:dyDescent="0.2">
      <c r="A45" s="451" t="s">
        <v>452</v>
      </c>
      <c r="B45" s="452"/>
      <c r="C45" s="452"/>
      <c r="D45" s="452"/>
      <c r="E45" s="452"/>
      <c r="F45" s="452"/>
      <c r="G45" s="452"/>
      <c r="H45" s="453"/>
    </row>
    <row r="46" spans="1:9" s="259" customFormat="1" ht="51" outlineLevel="1" x14ac:dyDescent="0.2">
      <c r="A46" s="2">
        <f>A25+1</f>
        <v>2</v>
      </c>
      <c r="B46" s="228" t="s">
        <v>454</v>
      </c>
      <c r="C46" s="229" t="s">
        <v>453</v>
      </c>
      <c r="D46" s="230">
        <f>ROUND(D28*3.9%,2)</f>
        <v>0.57999999999999996</v>
      </c>
      <c r="E46" s="230">
        <f>ROUND(E28*3.9%,2)</f>
        <v>19.010000000000002</v>
      </c>
      <c r="F46" s="230"/>
      <c r="G46" s="1"/>
      <c r="H46" s="1">
        <f>SUM(D46:G46)</f>
        <v>19.59</v>
      </c>
    </row>
    <row r="47" spans="1:9" s="259" customFormat="1" outlineLevel="1" x14ac:dyDescent="0.2">
      <c r="A47" s="2"/>
      <c r="B47" s="3"/>
      <c r="C47" s="4" t="s">
        <v>51</v>
      </c>
      <c r="D47" s="1">
        <f>D46</f>
        <v>0.57999999999999996</v>
      </c>
      <c r="E47" s="1">
        <f t="shared" ref="E47:G47" si="3">E46</f>
        <v>19.010000000000002</v>
      </c>
      <c r="F47" s="1">
        <f t="shared" si="3"/>
        <v>0</v>
      </c>
      <c r="G47" s="1">
        <f t="shared" si="3"/>
        <v>0</v>
      </c>
      <c r="H47" s="1">
        <f>SUM(D47:G47)</f>
        <v>19.59</v>
      </c>
    </row>
    <row r="48" spans="1:9" s="259" customFormat="1" ht="15" customHeight="1" x14ac:dyDescent="0.2">
      <c r="A48" s="2"/>
      <c r="B48" s="3"/>
      <c r="C48" s="4" t="s">
        <v>52</v>
      </c>
      <c r="D48" s="1">
        <f>D28+D47</f>
        <v>15.35</v>
      </c>
      <c r="E48" s="1">
        <f t="shared" ref="E48:G48" si="4">E28+E47</f>
        <v>506.57</v>
      </c>
      <c r="F48" s="1">
        <f t="shared" si="4"/>
        <v>4272.8500000000004</v>
      </c>
      <c r="G48" s="1">
        <f t="shared" si="4"/>
        <v>0</v>
      </c>
      <c r="H48" s="1">
        <f>SUM(D48:G48)</f>
        <v>4794.7700000000004</v>
      </c>
      <c r="I48" s="260"/>
    </row>
    <row r="49" spans="1:10" s="259" customFormat="1" ht="15" customHeight="1" x14ac:dyDescent="0.2">
      <c r="A49" s="470" t="s">
        <v>53</v>
      </c>
      <c r="B49" s="471"/>
      <c r="C49" s="471"/>
      <c r="D49" s="471"/>
      <c r="E49" s="471"/>
      <c r="F49" s="471"/>
      <c r="G49" s="471"/>
      <c r="H49" s="472"/>
      <c r="I49" s="261"/>
      <c r="J49" s="261"/>
    </row>
    <row r="50" spans="1:10" s="259" customFormat="1" ht="38.25" x14ac:dyDescent="0.2">
      <c r="A50" s="231">
        <f>A46+1</f>
        <v>3</v>
      </c>
      <c r="B50" s="232" t="s">
        <v>455</v>
      </c>
      <c r="C50" s="233" t="s">
        <v>456</v>
      </c>
      <c r="D50" s="230">
        <f>ROUND(D48*2%,2)</f>
        <v>0.31</v>
      </c>
      <c r="E50" s="230">
        <f>ROUND(E48*2%,2)</f>
        <v>10.130000000000001</v>
      </c>
      <c r="F50" s="234"/>
      <c r="G50" s="235">
        <f>(D44+E44)*2%</f>
        <v>10.050000000000001</v>
      </c>
      <c r="H50" s="235">
        <f>SUM(D50:G50)</f>
        <v>20.49</v>
      </c>
      <c r="I50" s="262"/>
      <c r="J50" s="262"/>
    </row>
    <row r="51" spans="1:10" s="259" customFormat="1" ht="25.5" hidden="1" x14ac:dyDescent="0.2">
      <c r="A51" s="2">
        <f>A50+1</f>
        <v>4</v>
      </c>
      <c r="B51" s="228" t="s">
        <v>429</v>
      </c>
      <c r="C51" s="229" t="s">
        <v>281</v>
      </c>
      <c r="D51" s="230"/>
      <c r="E51" s="230"/>
      <c r="F51" s="230"/>
      <c r="G51" s="1">
        <v>0</v>
      </c>
      <c r="H51" s="1">
        <f t="shared" ref="H51:H53" si="5">SUM(D51:G51)</f>
        <v>0</v>
      </c>
      <c r="I51" s="262"/>
      <c r="J51" s="262"/>
    </row>
    <row r="52" spans="1:10" s="259" customFormat="1" ht="15" customHeight="1" x14ac:dyDescent="0.2">
      <c r="A52" s="2"/>
      <c r="B52" s="64"/>
      <c r="C52" s="4" t="s">
        <v>54</v>
      </c>
      <c r="D52" s="48">
        <f>SUM(D50:D51)</f>
        <v>0.31</v>
      </c>
      <c r="E52" s="48">
        <f>SUM(E50:E51)</f>
        <v>10.130000000000001</v>
      </c>
      <c r="F52" s="48">
        <f>SUM(F50:F51)</f>
        <v>0</v>
      </c>
      <c r="G52" s="48">
        <f>SUM(G50:G51)</f>
        <v>10.050000000000001</v>
      </c>
      <c r="H52" s="48">
        <f t="shared" si="5"/>
        <v>20.49</v>
      </c>
      <c r="I52" s="260"/>
    </row>
    <row r="53" spans="1:10" ht="15" customHeight="1" x14ac:dyDescent="0.2">
      <c r="A53" s="205"/>
      <c r="B53" s="210"/>
      <c r="C53" s="207" t="s">
        <v>55</v>
      </c>
      <c r="D53" s="209">
        <f>D48+D52</f>
        <v>15.66</v>
      </c>
      <c r="E53" s="209">
        <f t="shared" ref="E53:G53" si="6">E48+E52</f>
        <v>516.70000000000005</v>
      </c>
      <c r="F53" s="209">
        <f t="shared" si="6"/>
        <v>4272.8500000000004</v>
      </c>
      <c r="G53" s="209">
        <f t="shared" si="6"/>
        <v>10.050000000000001</v>
      </c>
      <c r="H53" s="208">
        <f t="shared" si="5"/>
        <v>4815.26</v>
      </c>
      <c r="I53" s="255"/>
    </row>
    <row r="54" spans="1:10" ht="15" hidden="1" customHeight="1" x14ac:dyDescent="0.2">
      <c r="A54" s="473" t="s">
        <v>56</v>
      </c>
      <c r="B54" s="474"/>
      <c r="C54" s="474"/>
      <c r="D54" s="474"/>
      <c r="E54" s="474"/>
      <c r="F54" s="474"/>
      <c r="G54" s="474"/>
      <c r="H54" s="475"/>
    </row>
    <row r="55" spans="1:10" ht="25.5" hidden="1" x14ac:dyDescent="0.2">
      <c r="A55" s="205">
        <f>A51+1</f>
        <v>5</v>
      </c>
      <c r="B55" s="212" t="s">
        <v>430</v>
      </c>
      <c r="C55" s="207" t="s">
        <v>431</v>
      </c>
      <c r="D55" s="209"/>
      <c r="E55" s="209"/>
      <c r="F55" s="209"/>
      <c r="G55" s="209">
        <v>0</v>
      </c>
      <c r="H55" s="209">
        <f>SUM(D55:G55)</f>
        <v>0</v>
      </c>
    </row>
    <row r="56" spans="1:10" ht="25.5" hidden="1" x14ac:dyDescent="0.2">
      <c r="A56" s="205">
        <f>A55+1</f>
        <v>6</v>
      </c>
      <c r="B56" s="212" t="s">
        <v>430</v>
      </c>
      <c r="C56" s="207" t="s">
        <v>432</v>
      </c>
      <c r="D56" s="209"/>
      <c r="E56" s="209"/>
      <c r="F56" s="209"/>
      <c r="G56" s="209">
        <v>0</v>
      </c>
      <c r="H56" s="209">
        <f>SUM(D56:G56)</f>
        <v>0</v>
      </c>
    </row>
    <row r="57" spans="1:10" ht="15" hidden="1" customHeight="1" x14ac:dyDescent="0.2">
      <c r="A57" s="205"/>
      <c r="B57" s="210"/>
      <c r="C57" s="207" t="s">
        <v>57</v>
      </c>
      <c r="D57" s="208">
        <f>SUM(D55:D56)</f>
        <v>0</v>
      </c>
      <c r="E57" s="208">
        <f>SUM(E55:E56)</f>
        <v>0</v>
      </c>
      <c r="F57" s="208">
        <f>SUM(F55:F56)</f>
        <v>0</v>
      </c>
      <c r="G57" s="208">
        <f>SUM(G55:G56)</f>
        <v>0</v>
      </c>
      <c r="H57" s="208">
        <f>SUM(D57:G57)</f>
        <v>0</v>
      </c>
      <c r="I57" s="255"/>
    </row>
    <row r="58" spans="1:10" ht="15" hidden="1" customHeight="1" x14ac:dyDescent="0.2">
      <c r="A58" s="205"/>
      <c r="B58" s="210"/>
      <c r="C58" s="207" t="s">
        <v>58</v>
      </c>
      <c r="D58" s="209">
        <f>D53+D57</f>
        <v>15.66</v>
      </c>
      <c r="E58" s="209">
        <f t="shared" ref="E58:F58" si="7">E53+E57</f>
        <v>516.70000000000005</v>
      </c>
      <c r="F58" s="209">
        <f t="shared" si="7"/>
        <v>4272.8500000000004</v>
      </c>
      <c r="G58" s="209">
        <f>G53+G57</f>
        <v>10.050000000000001</v>
      </c>
      <c r="H58" s="208">
        <f>SUM(D58:G58)</f>
        <v>4815.26</v>
      </c>
      <c r="I58" s="255"/>
    </row>
    <row r="59" spans="1:10" hidden="1" outlineLevel="1" x14ac:dyDescent="0.2">
      <c r="A59" s="476" t="s">
        <v>59</v>
      </c>
      <c r="B59" s="477"/>
      <c r="C59" s="477"/>
      <c r="D59" s="477"/>
      <c r="E59" s="477"/>
      <c r="F59" s="477"/>
      <c r="G59" s="477"/>
      <c r="H59" s="478"/>
    </row>
    <row r="60" spans="1:10" hidden="1" outlineLevel="1" x14ac:dyDescent="0.2">
      <c r="A60" s="205"/>
      <c r="B60" s="211"/>
      <c r="C60" s="207" t="s">
        <v>60</v>
      </c>
      <c r="D60" s="213"/>
      <c r="E60" s="213"/>
      <c r="F60" s="213"/>
      <c r="G60" s="213"/>
      <c r="H60" s="213"/>
    </row>
    <row r="61" spans="1:10" hidden="1" outlineLevel="1" x14ac:dyDescent="0.2">
      <c r="A61" s="205"/>
      <c r="B61" s="211"/>
      <c r="C61" s="207" t="s">
        <v>61</v>
      </c>
      <c r="D61" s="209">
        <f>D58+D60</f>
        <v>15.66</v>
      </c>
      <c r="E61" s="209">
        <f>E58+E60</f>
        <v>516.70000000000005</v>
      </c>
      <c r="F61" s="209">
        <f>F58+F60</f>
        <v>4272.8500000000004</v>
      </c>
      <c r="G61" s="209">
        <f>G58+G60</f>
        <v>10.050000000000001</v>
      </c>
      <c r="H61" s="209">
        <f>H58+H60</f>
        <v>4815.26</v>
      </c>
    </row>
    <row r="62" spans="1:10" ht="60" customHeight="1" collapsed="1" x14ac:dyDescent="0.2">
      <c r="A62" s="467" t="s">
        <v>62</v>
      </c>
      <c r="B62" s="468"/>
      <c r="C62" s="468"/>
      <c r="D62" s="468"/>
      <c r="E62" s="468"/>
      <c r="F62" s="468"/>
      <c r="G62" s="468"/>
      <c r="H62" s="469"/>
    </row>
    <row r="63" spans="1:10" ht="38.25" x14ac:dyDescent="0.2">
      <c r="A63" s="205">
        <f>A56+1</f>
        <v>7</v>
      </c>
      <c r="B63" s="212" t="s">
        <v>446</v>
      </c>
      <c r="C63" s="207" t="s">
        <v>433</v>
      </c>
      <c r="D63" s="209"/>
      <c r="E63" s="209"/>
      <c r="F63" s="209"/>
      <c r="G63" s="209">
        <f>ROUND(1500000/1.2/1000,2)</f>
        <v>1250</v>
      </c>
      <c r="H63" s="209">
        <f>SUM(D63:G63)</f>
        <v>1250</v>
      </c>
    </row>
    <row r="64" spans="1:10" hidden="1" outlineLevel="1" x14ac:dyDescent="0.2">
      <c r="A64" s="205">
        <f>A63+1</f>
        <v>8</v>
      </c>
      <c r="B64" s="214" t="e">
        <f>#REF!</f>
        <v>#REF!</v>
      </c>
      <c r="C64" s="207" t="e">
        <f>CONCATENATE(#REF!, (" стадия Р"))</f>
        <v>#REF!</v>
      </c>
      <c r="D64" s="209"/>
      <c r="E64" s="209"/>
      <c r="F64" s="209"/>
      <c r="G64" s="209"/>
      <c r="H64" s="209">
        <f>SUM(D64:G64)</f>
        <v>0</v>
      </c>
    </row>
    <row r="65" spans="1:10" ht="25.5" hidden="1" outlineLevel="2" x14ac:dyDescent="0.2">
      <c r="A65" s="205" t="s">
        <v>64</v>
      </c>
      <c r="B65" s="215" t="s">
        <v>65</v>
      </c>
      <c r="C65" s="207" t="s">
        <v>63</v>
      </c>
      <c r="D65" s="209"/>
      <c r="E65" s="209"/>
      <c r="F65" s="209"/>
      <c r="G65" s="209">
        <v>0</v>
      </c>
      <c r="H65" s="209">
        <v>0</v>
      </c>
    </row>
    <row r="66" spans="1:10" ht="15" customHeight="1" collapsed="1" x14ac:dyDescent="0.2">
      <c r="A66" s="205"/>
      <c r="B66" s="215"/>
      <c r="C66" s="207" t="s">
        <v>66</v>
      </c>
      <c r="D66" s="209">
        <f>SUM(D63:D65)</f>
        <v>0</v>
      </c>
      <c r="E66" s="209">
        <f>SUM(E63:E65)</f>
        <v>0</v>
      </c>
      <c r="F66" s="209">
        <f>SUM(F63:F65)</f>
        <v>0</v>
      </c>
      <c r="G66" s="209">
        <f>SUM(G63:G65)</f>
        <v>1250</v>
      </c>
      <c r="H66" s="209">
        <f>SUM(D66:G66)</f>
        <v>1250</v>
      </c>
      <c r="I66" s="255"/>
    </row>
    <row r="67" spans="1:10" ht="15" customHeight="1" x14ac:dyDescent="0.2">
      <c r="A67" s="205"/>
      <c r="B67" s="215"/>
      <c r="C67" s="207" t="s">
        <v>67</v>
      </c>
      <c r="D67" s="209">
        <f>D53+D66</f>
        <v>15.66</v>
      </c>
      <c r="E67" s="209">
        <f t="shared" ref="E67:G67" si="8">E53+E66</f>
        <v>516.70000000000005</v>
      </c>
      <c r="F67" s="209">
        <f t="shared" si="8"/>
        <v>4272.8500000000004</v>
      </c>
      <c r="G67" s="209">
        <f t="shared" si="8"/>
        <v>1260.05</v>
      </c>
      <c r="H67" s="209">
        <f>SUM(D67:G67)</f>
        <v>6065.26</v>
      </c>
      <c r="I67" s="255"/>
    </row>
    <row r="68" spans="1:10" ht="15" customHeight="1" x14ac:dyDescent="0.2">
      <c r="A68" s="476" t="s">
        <v>68</v>
      </c>
      <c r="B68" s="477"/>
      <c r="C68" s="477"/>
      <c r="D68" s="477"/>
      <c r="E68" s="477"/>
      <c r="F68" s="477"/>
      <c r="G68" s="477"/>
      <c r="H68" s="478"/>
    </row>
    <row r="69" spans="1:10" ht="38.25" x14ac:dyDescent="0.2">
      <c r="A69" s="205">
        <f>A63+1</f>
        <v>8</v>
      </c>
      <c r="B69" s="212" t="s">
        <v>458</v>
      </c>
      <c r="C69" s="207" t="s">
        <v>457</v>
      </c>
      <c r="D69" s="209">
        <f>ROUND(D67*3%,2)</f>
        <v>0.47</v>
      </c>
      <c r="E69" s="209">
        <f t="shared" ref="E69:G69" si="9">ROUND(E67*3%,2)</f>
        <v>15.5</v>
      </c>
      <c r="F69" s="209">
        <f t="shared" si="9"/>
        <v>128.19</v>
      </c>
      <c r="G69" s="209">
        <f t="shared" si="9"/>
        <v>37.799999999999997</v>
      </c>
      <c r="H69" s="209">
        <f>SUM(D69:G69)</f>
        <v>181.96</v>
      </c>
      <c r="I69" s="255"/>
    </row>
    <row r="70" spans="1:10" ht="15" customHeight="1" x14ac:dyDescent="0.2">
      <c r="A70" s="205"/>
      <c r="B70" s="215"/>
      <c r="C70" s="207" t="s">
        <v>69</v>
      </c>
      <c r="D70" s="208">
        <f>SUM(D69)</f>
        <v>0.47</v>
      </c>
      <c r="E70" s="208">
        <f>SUM(E69)</f>
        <v>15.5</v>
      </c>
      <c r="F70" s="208">
        <f>SUM(F69)</f>
        <v>128.19</v>
      </c>
      <c r="G70" s="208">
        <f>SUM(G69)</f>
        <v>37.799999999999997</v>
      </c>
      <c r="H70" s="208">
        <f t="shared" ref="H70:H78" si="10">SUM(D70:G70)</f>
        <v>181.96</v>
      </c>
      <c r="I70" s="255"/>
    </row>
    <row r="71" spans="1:10" x14ac:dyDescent="0.2">
      <c r="A71" s="205"/>
      <c r="B71" s="216"/>
      <c r="C71" s="207" t="s">
        <v>70</v>
      </c>
      <c r="D71" s="209">
        <f>D67+D70</f>
        <v>16.13</v>
      </c>
      <c r="E71" s="209">
        <f>E67+E70</f>
        <v>532.20000000000005</v>
      </c>
      <c r="F71" s="209">
        <f>F67+F70</f>
        <v>4401.04</v>
      </c>
      <c r="G71" s="209">
        <f>G67+G70</f>
        <v>1297.8499999999999</v>
      </c>
      <c r="H71" s="209">
        <f t="shared" si="10"/>
        <v>6247.22</v>
      </c>
      <c r="I71" s="255"/>
    </row>
    <row r="72" spans="1:10" ht="15" customHeight="1" x14ac:dyDescent="0.2">
      <c r="A72" s="205"/>
      <c r="B72" s="215"/>
      <c r="C72" s="217" t="s">
        <v>71</v>
      </c>
      <c r="D72" s="218">
        <f>SUM(D71)</f>
        <v>16.13</v>
      </c>
      <c r="E72" s="218">
        <f>SUM(E71)</f>
        <v>532.20000000000005</v>
      </c>
      <c r="F72" s="218">
        <f>SUM(F71)</f>
        <v>4401.04</v>
      </c>
      <c r="G72" s="218">
        <f>SUM(G71)</f>
        <v>1297.8499999999999</v>
      </c>
      <c r="H72" s="219">
        <f t="shared" si="10"/>
        <v>6247.22</v>
      </c>
      <c r="I72" s="263"/>
      <c r="J72" s="255"/>
    </row>
    <row r="73" spans="1:10" ht="25.5" x14ac:dyDescent="0.2">
      <c r="A73" s="205">
        <f>A69+1</f>
        <v>9</v>
      </c>
      <c r="B73" s="220" t="s">
        <v>459</v>
      </c>
      <c r="C73" s="217" t="s">
        <v>460</v>
      </c>
      <c r="D73" s="221">
        <f>ROUND(D72*20%,2)</f>
        <v>3.23</v>
      </c>
      <c r="E73" s="221">
        <f t="shared" ref="E73:G73" si="11">ROUND(E72*20%,2)</f>
        <v>106.44</v>
      </c>
      <c r="F73" s="221">
        <f t="shared" si="11"/>
        <v>880.21</v>
      </c>
      <c r="G73" s="221">
        <f t="shared" si="11"/>
        <v>259.57</v>
      </c>
      <c r="H73" s="221">
        <f t="shared" si="10"/>
        <v>1249.45</v>
      </c>
      <c r="I73" s="255"/>
    </row>
    <row r="74" spans="1:10" ht="15" customHeight="1" x14ac:dyDescent="0.2">
      <c r="A74" s="205"/>
      <c r="B74" s="210"/>
      <c r="C74" s="217" t="s">
        <v>76</v>
      </c>
      <c r="D74" s="221">
        <f>D72+D73</f>
        <v>19.36</v>
      </c>
      <c r="E74" s="221">
        <f>E72+E73</f>
        <v>638.64</v>
      </c>
      <c r="F74" s="221">
        <f>F72+F73</f>
        <v>5281.25</v>
      </c>
      <c r="G74" s="221">
        <f>G72+G73</f>
        <v>1557.42</v>
      </c>
      <c r="H74" s="221">
        <f t="shared" si="10"/>
        <v>7496.67</v>
      </c>
      <c r="I74" s="263"/>
    </row>
    <row r="75" spans="1:10" ht="15" customHeight="1" x14ac:dyDescent="0.2">
      <c r="A75" s="205"/>
      <c r="B75" s="215"/>
      <c r="C75" s="207" t="s">
        <v>72</v>
      </c>
      <c r="D75" s="208">
        <f>D53</f>
        <v>15.66</v>
      </c>
      <c r="E75" s="208">
        <f>E53</f>
        <v>516.70000000000005</v>
      </c>
      <c r="F75" s="208">
        <f>F53</f>
        <v>4272.8500000000004</v>
      </c>
      <c r="G75" s="208">
        <f>G53-G50</f>
        <v>0</v>
      </c>
      <c r="H75" s="209">
        <f>SUM(D75:G75)</f>
        <v>4805.21</v>
      </c>
      <c r="I75" s="255"/>
    </row>
    <row r="76" spans="1:10" ht="15" customHeight="1" x14ac:dyDescent="0.2">
      <c r="A76" s="205"/>
      <c r="B76" s="215"/>
      <c r="C76" s="207" t="s">
        <v>77</v>
      </c>
      <c r="D76" s="208">
        <f>D75*1.2</f>
        <v>18.79</v>
      </c>
      <c r="E76" s="208">
        <f>E75*1.2</f>
        <v>620.04</v>
      </c>
      <c r="F76" s="208">
        <f>F75*1.2</f>
        <v>5127.42</v>
      </c>
      <c r="G76" s="208">
        <f>G75*1.2</f>
        <v>0</v>
      </c>
      <c r="H76" s="209">
        <f t="shared" si="10"/>
        <v>5766.25</v>
      </c>
      <c r="I76" s="255"/>
    </row>
    <row r="77" spans="1:10" ht="15" customHeight="1" x14ac:dyDescent="0.2">
      <c r="A77" s="205"/>
      <c r="B77" s="215"/>
      <c r="C77" s="207" t="s">
        <v>73</v>
      </c>
      <c r="D77" s="208">
        <f>D72-D75-D78</f>
        <v>0.47</v>
      </c>
      <c r="E77" s="208">
        <f>E72-E75-E78</f>
        <v>15.5</v>
      </c>
      <c r="F77" s="208">
        <f>F72-F75-F78</f>
        <v>128.19</v>
      </c>
      <c r="G77" s="208">
        <f>G72-G75-G78</f>
        <v>47.85</v>
      </c>
      <c r="H77" s="209">
        <f t="shared" si="10"/>
        <v>192.01</v>
      </c>
    </row>
    <row r="78" spans="1:10" ht="15" customHeight="1" x14ac:dyDescent="0.2">
      <c r="A78" s="205"/>
      <c r="B78" s="215"/>
      <c r="C78" s="207" t="s">
        <v>74</v>
      </c>
      <c r="D78" s="208"/>
      <c r="E78" s="208"/>
      <c r="F78" s="208"/>
      <c r="G78" s="208">
        <f>G66</f>
        <v>1250</v>
      </c>
      <c r="H78" s="209">
        <f t="shared" si="10"/>
        <v>1250</v>
      </c>
    </row>
    <row r="79" spans="1:10" ht="15" customHeight="1" x14ac:dyDescent="0.2">
      <c r="A79" s="70"/>
      <c r="B79" s="71"/>
      <c r="C79" s="71"/>
      <c r="D79" s="72"/>
      <c r="E79" s="72"/>
      <c r="F79" s="72"/>
      <c r="G79" s="72"/>
      <c r="H79" s="72"/>
    </row>
    <row r="80" spans="1:10" s="186" customFormat="1" ht="15" customHeight="1" x14ac:dyDescent="0.2">
      <c r="A80" s="264" t="s">
        <v>461</v>
      </c>
      <c r="B80" s="265"/>
      <c r="C80" s="18"/>
      <c r="D80" s="266"/>
      <c r="E80" s="266"/>
      <c r="F80" s="266"/>
      <c r="G80" s="266"/>
      <c r="H80" s="266"/>
    </row>
    <row r="81" spans="1:8" s="186" customFormat="1" ht="15" customHeight="1" x14ac:dyDescent="0.2">
      <c r="A81" s="265"/>
      <c r="B81" s="265"/>
      <c r="C81" s="267"/>
      <c r="D81" s="267" t="s">
        <v>163</v>
      </c>
      <c r="E81" s="267"/>
      <c r="F81" s="267"/>
      <c r="G81" s="267"/>
      <c r="H81" s="267"/>
    </row>
    <row r="82" spans="1:8" s="186" customFormat="1" ht="15" customHeight="1" x14ac:dyDescent="0.2">
      <c r="A82" s="264" t="s">
        <v>25</v>
      </c>
      <c r="B82" s="265"/>
      <c r="C82" s="18"/>
      <c r="D82" s="266"/>
      <c r="E82" s="266"/>
      <c r="F82" s="266"/>
      <c r="G82" s="266"/>
      <c r="H82" s="266"/>
    </row>
    <row r="83" spans="1:8" s="186" customFormat="1" ht="15" customHeight="1" x14ac:dyDescent="0.2">
      <c r="A83" s="265"/>
      <c r="B83" s="265"/>
      <c r="C83" s="267"/>
      <c r="D83" s="267" t="s">
        <v>163</v>
      </c>
      <c r="E83" s="267"/>
      <c r="F83" s="267"/>
      <c r="G83" s="267"/>
      <c r="H83" s="267"/>
    </row>
    <row r="84" spans="1:8" s="186" customFormat="1" ht="15" customHeight="1" x14ac:dyDescent="0.2">
      <c r="A84" s="268" t="s">
        <v>462</v>
      </c>
      <c r="B84" s="265"/>
      <c r="C84" s="264"/>
      <c r="D84" s="264"/>
      <c r="E84" s="264"/>
      <c r="F84" s="264"/>
      <c r="G84" s="264"/>
      <c r="H84" s="264"/>
    </row>
    <row r="85" spans="1:8" s="186" customFormat="1" ht="15" customHeight="1" x14ac:dyDescent="0.2">
      <c r="A85" s="265"/>
      <c r="B85" s="265"/>
      <c r="C85" s="269"/>
      <c r="D85" s="267" t="s">
        <v>163</v>
      </c>
      <c r="E85" s="267"/>
      <c r="F85" s="267"/>
      <c r="G85" s="267"/>
      <c r="H85" s="267"/>
    </row>
    <row r="86" spans="1:8" s="186" customFormat="1" ht="15" customHeight="1" x14ac:dyDescent="0.2">
      <c r="A86" s="264" t="s">
        <v>92</v>
      </c>
      <c r="B86" s="265"/>
      <c r="C86" s="264"/>
      <c r="D86" s="264"/>
      <c r="E86" s="264"/>
      <c r="F86" s="264"/>
      <c r="G86" s="264"/>
      <c r="H86" s="264"/>
    </row>
    <row r="87" spans="1:8" s="186" customFormat="1" ht="12.75" customHeight="1" x14ac:dyDescent="0.2">
      <c r="A87" s="265"/>
      <c r="B87" s="265"/>
      <c r="C87" s="466" t="s">
        <v>75</v>
      </c>
      <c r="D87" s="466"/>
      <c r="E87" s="466"/>
      <c r="F87" s="466"/>
      <c r="G87" s="267"/>
      <c r="H87" s="267"/>
    </row>
  </sheetData>
  <dataConsolidate/>
  <mergeCells count="29">
    <mergeCell ref="C87:F87"/>
    <mergeCell ref="A32:H32"/>
    <mergeCell ref="A62:H62"/>
    <mergeCell ref="A35:H35"/>
    <mergeCell ref="A41:H41"/>
    <mergeCell ref="A49:H49"/>
    <mergeCell ref="A54:H54"/>
    <mergeCell ref="A59:H59"/>
    <mergeCell ref="A38:H38"/>
    <mergeCell ref="A68:H68"/>
    <mergeCell ref="A45:H45"/>
    <mergeCell ref="D17:H17"/>
    <mergeCell ref="H18:H20"/>
    <mergeCell ref="A24:H24"/>
    <mergeCell ref="A17:A20"/>
    <mergeCell ref="B17:B20"/>
    <mergeCell ref="C17:C20"/>
    <mergeCell ref="A29:H29"/>
    <mergeCell ref="D18:D20"/>
    <mergeCell ref="E18:E20"/>
    <mergeCell ref="F18:F20"/>
    <mergeCell ref="G18:G20"/>
    <mergeCell ref="A22:H22"/>
    <mergeCell ref="B13:H13"/>
    <mergeCell ref="C4:H4"/>
    <mergeCell ref="C5:H5"/>
    <mergeCell ref="B8:C8"/>
    <mergeCell ref="B11:H11"/>
    <mergeCell ref="B12:H12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>
    <tabColor theme="2" tint="-9.9978637043366805E-2"/>
    <pageSetUpPr fitToPage="1"/>
  </sheetPr>
  <dimension ref="A1:P43"/>
  <sheetViews>
    <sheetView view="pageBreakPreview" zoomScaleNormal="100" zoomScaleSheetLayoutView="100" workbookViewId="0">
      <selection activeCell="G27" sqref="G27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>#REF!</f>
        <v>#REF!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H33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s">
        <v>166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8"/>
      <c r="B28" s="541" t="s">
        <v>157</v>
      </c>
      <c r="C28" s="542"/>
      <c r="D28" s="169">
        <f>SUM(D27:D27)</f>
        <v>0</v>
      </c>
      <c r="E28" s="169">
        <f>SUM(E27:E27)</f>
        <v>0</v>
      </c>
      <c r="F28" s="169">
        <f>SUM(F27:F27)</f>
        <v>0</v>
      </c>
      <c r="G28" s="169">
        <f>SUM(G27:G27)</f>
        <v>0</v>
      </c>
      <c r="H28" s="169">
        <f>SUM(D28:G28)</f>
        <v>0</v>
      </c>
      <c r="I28" s="176" t="e">
        <f>H27+#REF!</f>
        <v>#REF!</v>
      </c>
      <c r="L28" s="151"/>
      <c r="M28" s="151"/>
      <c r="N28" s="163"/>
      <c r="O28" s="171" t="s">
        <v>157</v>
      </c>
      <c r="P28" s="151"/>
    </row>
    <row r="29" spans="1:16" ht="14.25" x14ac:dyDescent="0.2">
      <c r="A29" s="543" t="s">
        <v>158</v>
      </c>
      <c r="B29" s="544"/>
      <c r="C29" s="544"/>
      <c r="D29" s="544"/>
      <c r="E29" s="544"/>
      <c r="F29" s="544"/>
      <c r="G29" s="544"/>
      <c r="H29" s="545"/>
      <c r="L29" s="151"/>
      <c r="M29" s="151"/>
      <c r="N29" s="163" t="s">
        <v>158</v>
      </c>
      <c r="O29" s="171"/>
      <c r="P29" s="151"/>
    </row>
    <row r="30" spans="1:16" ht="14.25" x14ac:dyDescent="0.2">
      <c r="A30" s="168"/>
      <c r="B30" s="541" t="s">
        <v>159</v>
      </c>
      <c r="C30" s="542"/>
      <c r="D30" s="169">
        <f>D28</f>
        <v>0</v>
      </c>
      <c r="E30" s="169">
        <f t="shared" ref="E30:G30" si="0">E28</f>
        <v>0</v>
      </c>
      <c r="F30" s="169">
        <f t="shared" si="0"/>
        <v>0</v>
      </c>
      <c r="G30" s="169">
        <f t="shared" si="0"/>
        <v>0</v>
      </c>
      <c r="H30" s="169">
        <f>SUM(D30:G30)</f>
        <v>0</v>
      </c>
      <c r="L30" s="151"/>
      <c r="M30" s="151"/>
      <c r="N30" s="163"/>
      <c r="O30" s="171"/>
      <c r="P30" s="171" t="s">
        <v>159</v>
      </c>
    </row>
    <row r="31" spans="1:16" ht="14.25" x14ac:dyDescent="0.2">
      <c r="A31" s="543" t="s">
        <v>160</v>
      </c>
      <c r="B31" s="544"/>
      <c r="C31" s="544"/>
      <c r="D31" s="544"/>
      <c r="E31" s="544"/>
      <c r="F31" s="544"/>
      <c r="G31" s="544"/>
      <c r="H31" s="545"/>
      <c r="L31" s="151"/>
      <c r="M31" s="151"/>
      <c r="N31" s="163" t="s">
        <v>160</v>
      </c>
      <c r="O31" s="171"/>
      <c r="P31" s="171"/>
    </row>
    <row r="32" spans="1:16" ht="14.25" x14ac:dyDescent="0.2">
      <c r="A32" s="168"/>
      <c r="B32" s="541" t="s">
        <v>161</v>
      </c>
      <c r="C32" s="542"/>
      <c r="D32" s="169">
        <f>D30</f>
        <v>0</v>
      </c>
      <c r="E32" s="169">
        <f t="shared" ref="E32:F32" si="1">E30</f>
        <v>0</v>
      </c>
      <c r="F32" s="169">
        <f t="shared" si="1"/>
        <v>0</v>
      </c>
      <c r="G32" s="169">
        <f t="shared" ref="G32" si="2">G30</f>
        <v>0</v>
      </c>
      <c r="H32" s="169">
        <f>SUM(D32:G32)</f>
        <v>0</v>
      </c>
      <c r="L32" s="151"/>
      <c r="M32" s="151"/>
      <c r="N32" s="163"/>
      <c r="O32" s="171"/>
      <c r="P32" s="171" t="s">
        <v>161</v>
      </c>
    </row>
    <row r="33" spans="1:16" ht="14.25" x14ac:dyDescent="0.2">
      <c r="A33" s="168"/>
      <c r="B33" s="541" t="s">
        <v>162</v>
      </c>
      <c r="C33" s="542"/>
      <c r="D33" s="169">
        <f>D32</f>
        <v>0</v>
      </c>
      <c r="E33" s="169">
        <f t="shared" ref="E33:F33" si="3">E32</f>
        <v>0</v>
      </c>
      <c r="F33" s="169">
        <f t="shared" si="3"/>
        <v>0</v>
      </c>
      <c r="G33" s="169">
        <f t="shared" ref="G33" si="4">G32</f>
        <v>0</v>
      </c>
      <c r="H33" s="169">
        <f>SUM(D33:G33)</f>
        <v>0</v>
      </c>
      <c r="L33" s="151"/>
      <c r="M33" s="151"/>
      <c r="N33" s="163"/>
      <c r="O33" s="171"/>
      <c r="P33" s="171" t="s">
        <v>162</v>
      </c>
    </row>
    <row r="34" spans="1:16" ht="14.25" x14ac:dyDescent="0.2">
      <c r="A34" s="125"/>
      <c r="B34" s="125"/>
      <c r="C34" s="125"/>
      <c r="D34" s="125"/>
      <c r="E34" s="125"/>
      <c r="F34" s="125"/>
      <c r="G34" s="125"/>
      <c r="H34" s="125"/>
      <c r="L34" s="151"/>
      <c r="M34" s="151"/>
      <c r="N34" s="151"/>
      <c r="O34" s="151"/>
      <c r="P34" s="151"/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9" t="e">
        <f>#REF!</f>
        <v>#REF!</v>
      </c>
      <c r="B36" s="125"/>
      <c r="E36" s="172"/>
      <c r="F36" s="138" t="e">
        <f>#REF!</f>
        <v>#REF!</v>
      </c>
      <c r="G36" s="172"/>
      <c r="H36" s="172"/>
      <c r="L36" s="151"/>
      <c r="M36" s="151"/>
      <c r="N36" s="151"/>
      <c r="O36" s="151"/>
      <c r="P36" s="151"/>
    </row>
    <row r="37" spans="1:16" ht="14.25" x14ac:dyDescent="0.2">
      <c r="A37" s="125"/>
      <c r="B37" s="125"/>
      <c r="C37" s="173" t="s">
        <v>163</v>
      </c>
      <c r="D37" s="173"/>
      <c r="E37" s="173"/>
      <c r="F37" s="173"/>
      <c r="G37" s="173"/>
      <c r="H37" s="173"/>
      <c r="L37" s="151"/>
      <c r="M37" s="151"/>
      <c r="N37" s="151"/>
      <c r="O37" s="151"/>
      <c r="P37" s="151"/>
    </row>
    <row r="38" spans="1:16" ht="14.25" x14ac:dyDescent="0.2">
      <c r="A38" s="129" t="e">
        <f>#REF!</f>
        <v>#REF!</v>
      </c>
      <c r="C38" s="138"/>
      <c r="D38" s="138"/>
      <c r="E38" s="138"/>
      <c r="F38" s="138" t="e">
        <f>#REF!</f>
        <v>#REF!</v>
      </c>
      <c r="G38" s="138"/>
      <c r="H38" s="138"/>
      <c r="L38" s="151"/>
      <c r="M38" s="151"/>
      <c r="N38" s="151"/>
      <c r="O38" s="151"/>
      <c r="P38" s="151"/>
    </row>
    <row r="39" spans="1:16" ht="14.25" x14ac:dyDescent="0.2">
      <c r="A39" s="127"/>
      <c r="C39" s="173" t="s">
        <v>163</v>
      </c>
      <c r="D39" s="173"/>
      <c r="E39" s="173"/>
      <c r="F39" s="173"/>
      <c r="G39" s="173"/>
      <c r="H39" s="173"/>
      <c r="L39" s="151"/>
      <c r="M39" s="151"/>
      <c r="N39" s="151"/>
      <c r="O39" s="151"/>
      <c r="P39" s="151"/>
    </row>
    <row r="40" spans="1:16" ht="14.25" x14ac:dyDescent="0.2">
      <c r="A40" s="129" t="s">
        <v>164</v>
      </c>
      <c r="C40" s="138"/>
      <c r="D40" s="138"/>
      <c r="E40" s="138"/>
      <c r="F40" s="138" t="e">
        <f>#REF!</f>
        <v>#REF!</v>
      </c>
      <c r="G40" s="138"/>
      <c r="H40" s="138"/>
      <c r="I40" s="128"/>
      <c r="J40" s="128"/>
      <c r="K40" s="128"/>
      <c r="L40" s="151"/>
      <c r="M40" s="151"/>
      <c r="N40" s="151"/>
      <c r="O40" s="151"/>
      <c r="P40" s="151"/>
    </row>
    <row r="41" spans="1:16" ht="14.25" x14ac:dyDescent="0.2">
      <c r="A41" s="127"/>
      <c r="C41" s="173" t="s">
        <v>75</v>
      </c>
      <c r="D41" s="173"/>
      <c r="E41" s="173"/>
      <c r="F41" s="173"/>
      <c r="G41" s="173"/>
      <c r="H41" s="173"/>
      <c r="I41" s="174"/>
      <c r="J41" s="174"/>
      <c r="K41" s="174"/>
      <c r="L41" s="151"/>
      <c r="M41" s="151"/>
      <c r="N41" s="151"/>
      <c r="O41" s="151"/>
      <c r="P41" s="151"/>
    </row>
    <row r="42" spans="1:16" ht="14.25" x14ac:dyDescent="0.2">
      <c r="A42" s="129" t="s">
        <v>165</v>
      </c>
      <c r="C42" s="138"/>
      <c r="D42" s="138"/>
      <c r="E42" s="138"/>
      <c r="F42" s="138" t="e">
        <f>#REF!</f>
        <v>#REF!</v>
      </c>
      <c r="G42" s="138"/>
      <c r="H42" s="138"/>
      <c r="I42" s="128"/>
      <c r="J42" s="128"/>
      <c r="K42" s="128"/>
      <c r="L42" s="151"/>
      <c r="M42" s="151"/>
      <c r="N42" s="151"/>
      <c r="O42" s="151"/>
      <c r="P42" s="151"/>
    </row>
    <row r="43" spans="1:16" ht="14.25" x14ac:dyDescent="0.2">
      <c r="A43" s="125"/>
      <c r="C43" s="173" t="s">
        <v>75</v>
      </c>
      <c r="D43" s="173"/>
      <c r="E43" s="173"/>
      <c r="F43" s="173"/>
      <c r="G43" s="173"/>
      <c r="H43" s="173"/>
      <c r="I43" s="174"/>
      <c r="J43" s="174"/>
      <c r="K43" s="174"/>
      <c r="L43" s="151"/>
      <c r="M43" s="151"/>
      <c r="N43" s="151"/>
      <c r="O43" s="151"/>
      <c r="P43" s="151"/>
    </row>
  </sheetData>
  <mergeCells count="22">
    <mergeCell ref="B33:C33"/>
    <mergeCell ref="A26:H26"/>
    <mergeCell ref="B28:C28"/>
    <mergeCell ref="A29:H29"/>
    <mergeCell ref="B30:C30"/>
    <mergeCell ref="A31:H31"/>
    <mergeCell ref="B32:C32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>
    <tabColor theme="9" tint="0.79998168889431442"/>
    <pageSetUpPr fitToPage="1"/>
  </sheetPr>
  <dimension ref="A1:P44"/>
  <sheetViews>
    <sheetView view="pageBreakPreview" zoomScaleNormal="100" zoomScaleSheetLayoutView="100" workbookViewId="0">
      <selection activeCell="G27" sqref="G27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 ca="1">_xlfn.CONCAT(#REF!,", ",#REF!)</f>
        <v>#NAME?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H34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e">
        <f>CONCATENATE("Составлен в текущем уровне цен ",#REF!,)</f>
        <v>#REF!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4">
        <v>2</v>
      </c>
      <c r="B28" s="165" t="e">
        <f>#REF!</f>
        <v>#REF!</v>
      </c>
      <c r="C28" s="166" t="e">
        <f>CONCATENATE(#REF!,". ",#REF!,". ",#REF!)</f>
        <v>#REF!</v>
      </c>
      <c r="D28" s="167"/>
      <c r="E28" s="167"/>
      <c r="F28" s="167"/>
      <c r="G28" s="167"/>
      <c r="H28" s="167">
        <f>SUM(D28:G28)</f>
        <v>0</v>
      </c>
      <c r="L28" s="151"/>
      <c r="M28" s="151"/>
      <c r="N28" s="163"/>
      <c r="O28" s="151"/>
      <c r="P28" s="151"/>
    </row>
    <row r="29" spans="1:16" ht="14.25" x14ac:dyDescent="0.2">
      <c r="A29" s="168"/>
      <c r="B29" s="541" t="s">
        <v>157</v>
      </c>
      <c r="C29" s="542"/>
      <c r="D29" s="169">
        <f>SUM(D27:D28)</f>
        <v>0</v>
      </c>
      <c r="E29" s="169">
        <f t="shared" ref="E29:F29" si="0">SUM(E27:E28)</f>
        <v>0</v>
      </c>
      <c r="F29" s="169">
        <f t="shared" si="0"/>
        <v>0</v>
      </c>
      <c r="G29" s="169">
        <f>SUM(G27:G28)</f>
        <v>0</v>
      </c>
      <c r="H29" s="169">
        <f>SUM(D29:G29)</f>
        <v>0</v>
      </c>
      <c r="J29" s="176">
        <f>H27+H28</f>
        <v>0</v>
      </c>
      <c r="L29" s="151"/>
      <c r="M29" s="151"/>
      <c r="N29" s="163"/>
      <c r="O29" s="171" t="s">
        <v>157</v>
      </c>
      <c r="P29" s="151"/>
    </row>
    <row r="30" spans="1:16" ht="14.25" x14ac:dyDescent="0.2">
      <c r="A30" s="543" t="s">
        <v>158</v>
      </c>
      <c r="B30" s="544"/>
      <c r="C30" s="544"/>
      <c r="D30" s="544"/>
      <c r="E30" s="544"/>
      <c r="F30" s="544"/>
      <c r="G30" s="544"/>
      <c r="H30" s="545"/>
      <c r="L30" s="151"/>
      <c r="M30" s="151"/>
      <c r="N30" s="163" t="s">
        <v>158</v>
      </c>
      <c r="O30" s="171"/>
      <c r="P30" s="151"/>
    </row>
    <row r="31" spans="1:16" ht="14.25" x14ac:dyDescent="0.2">
      <c r="A31" s="168"/>
      <c r="B31" s="541" t="s">
        <v>159</v>
      </c>
      <c r="C31" s="542"/>
      <c r="D31" s="169">
        <f>D29</f>
        <v>0</v>
      </c>
      <c r="E31" s="169">
        <f t="shared" ref="E31:G31" si="1">E29</f>
        <v>0</v>
      </c>
      <c r="F31" s="169">
        <f t="shared" si="1"/>
        <v>0</v>
      </c>
      <c r="G31" s="169">
        <f t="shared" si="1"/>
        <v>0</v>
      </c>
      <c r="H31" s="169">
        <f>SUM(D31:G31)</f>
        <v>0</v>
      </c>
      <c r="L31" s="151"/>
      <c r="M31" s="151"/>
      <c r="N31" s="163"/>
      <c r="O31" s="171"/>
      <c r="P31" s="171" t="s">
        <v>159</v>
      </c>
    </row>
    <row r="32" spans="1:16" ht="14.25" x14ac:dyDescent="0.2">
      <c r="A32" s="543" t="s">
        <v>160</v>
      </c>
      <c r="B32" s="544"/>
      <c r="C32" s="544"/>
      <c r="D32" s="544"/>
      <c r="E32" s="544"/>
      <c r="F32" s="544"/>
      <c r="G32" s="544"/>
      <c r="H32" s="545"/>
      <c r="L32" s="151"/>
      <c r="M32" s="151"/>
      <c r="N32" s="163" t="s">
        <v>160</v>
      </c>
      <c r="O32" s="171"/>
      <c r="P32" s="171"/>
    </row>
    <row r="33" spans="1:16" ht="14.25" x14ac:dyDescent="0.2">
      <c r="A33" s="168"/>
      <c r="B33" s="541" t="s">
        <v>161</v>
      </c>
      <c r="C33" s="542"/>
      <c r="D33" s="169">
        <f>D31</f>
        <v>0</v>
      </c>
      <c r="E33" s="169">
        <f t="shared" ref="E33:G33" si="2">E31</f>
        <v>0</v>
      </c>
      <c r="F33" s="169">
        <f t="shared" si="2"/>
        <v>0</v>
      </c>
      <c r="G33" s="169">
        <f t="shared" si="2"/>
        <v>0</v>
      </c>
      <c r="H33" s="169">
        <f>SUM(D33:G33)</f>
        <v>0</v>
      </c>
      <c r="L33" s="151"/>
      <c r="M33" s="151"/>
      <c r="N33" s="163"/>
      <c r="O33" s="171"/>
      <c r="P33" s="171" t="s">
        <v>161</v>
      </c>
    </row>
    <row r="34" spans="1:16" ht="14.25" x14ac:dyDescent="0.2">
      <c r="A34" s="168"/>
      <c r="B34" s="541" t="s">
        <v>162</v>
      </c>
      <c r="C34" s="542"/>
      <c r="D34" s="169">
        <f>D33</f>
        <v>0</v>
      </c>
      <c r="E34" s="169">
        <f t="shared" ref="E34:G34" si="3">E33</f>
        <v>0</v>
      </c>
      <c r="F34" s="169">
        <f t="shared" si="3"/>
        <v>0</v>
      </c>
      <c r="G34" s="169">
        <f t="shared" si="3"/>
        <v>0</v>
      </c>
      <c r="H34" s="169">
        <f>SUM(D34:G34)</f>
        <v>0</v>
      </c>
      <c r="L34" s="151"/>
      <c r="M34" s="151"/>
      <c r="N34" s="163"/>
      <c r="O34" s="171"/>
      <c r="P34" s="171" t="s">
        <v>162</v>
      </c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5"/>
      <c r="B36" s="125"/>
      <c r="C36" s="125"/>
      <c r="D36" s="125"/>
      <c r="E36" s="125"/>
      <c r="F36" s="125"/>
      <c r="G36" s="125"/>
      <c r="H36" s="125"/>
      <c r="L36" s="151"/>
      <c r="M36" s="151"/>
      <c r="N36" s="151"/>
      <c r="O36" s="151"/>
      <c r="P36" s="151"/>
    </row>
    <row r="37" spans="1:16" ht="14.25" x14ac:dyDescent="0.2">
      <c r="A37" s="129" t="e">
        <f>#REF!</f>
        <v>#REF!</v>
      </c>
      <c r="B37" s="125"/>
      <c r="E37" s="172"/>
      <c r="F37" s="138" t="e">
        <f>#REF!</f>
        <v>#REF!</v>
      </c>
      <c r="G37" s="172"/>
      <c r="H37" s="172"/>
      <c r="L37" s="151"/>
      <c r="M37" s="151"/>
      <c r="N37" s="151"/>
      <c r="O37" s="151"/>
      <c r="P37" s="151"/>
    </row>
    <row r="38" spans="1:16" ht="14.25" x14ac:dyDescent="0.2">
      <c r="A38" s="125"/>
      <c r="B38" s="125"/>
      <c r="C38" s="173" t="s">
        <v>163</v>
      </c>
      <c r="D38" s="173"/>
      <c r="E38" s="173"/>
      <c r="F38" s="173"/>
      <c r="G38" s="173"/>
      <c r="H38" s="173"/>
      <c r="L38" s="151"/>
      <c r="M38" s="151"/>
      <c r="N38" s="151"/>
      <c r="O38" s="151"/>
      <c r="P38" s="151"/>
    </row>
    <row r="39" spans="1:16" ht="14.25" x14ac:dyDescent="0.2">
      <c r="A39" s="129" t="e">
        <f>#REF!</f>
        <v>#REF!</v>
      </c>
      <c r="C39" s="138"/>
      <c r="D39" s="138"/>
      <c r="E39" s="138"/>
      <c r="F39" s="138" t="e">
        <f>#REF!</f>
        <v>#REF!</v>
      </c>
      <c r="G39" s="138"/>
      <c r="H39" s="138"/>
      <c r="L39" s="151"/>
      <c r="M39" s="151"/>
      <c r="N39" s="151"/>
      <c r="O39" s="151"/>
      <c r="P39" s="151"/>
    </row>
    <row r="40" spans="1:16" ht="14.25" x14ac:dyDescent="0.2">
      <c r="A40" s="127"/>
      <c r="C40" s="173" t="s">
        <v>163</v>
      </c>
      <c r="D40" s="173"/>
      <c r="E40" s="173"/>
      <c r="F40" s="173"/>
      <c r="G40" s="173"/>
      <c r="H40" s="173"/>
      <c r="L40" s="151"/>
      <c r="M40" s="151"/>
      <c r="N40" s="151"/>
      <c r="O40" s="151"/>
      <c r="P40" s="151"/>
    </row>
    <row r="41" spans="1:16" ht="14.25" x14ac:dyDescent="0.2">
      <c r="A41" s="129" t="s">
        <v>164</v>
      </c>
      <c r="C41" s="138"/>
      <c r="D41" s="138"/>
      <c r="E41" s="138"/>
      <c r="F41" s="138" t="e">
        <f>#REF!</f>
        <v>#REF!</v>
      </c>
      <c r="G41" s="138"/>
      <c r="H41" s="138"/>
      <c r="I41" s="128"/>
      <c r="J41" s="128"/>
      <c r="K41" s="128"/>
      <c r="L41" s="151"/>
      <c r="M41" s="151"/>
      <c r="N41" s="151"/>
      <c r="O41" s="151"/>
      <c r="P41" s="151"/>
    </row>
    <row r="42" spans="1:16" ht="14.25" x14ac:dyDescent="0.2">
      <c r="A42" s="127"/>
      <c r="C42" s="173" t="s">
        <v>75</v>
      </c>
      <c r="D42" s="173"/>
      <c r="E42" s="173"/>
      <c r="F42" s="173"/>
      <c r="G42" s="173"/>
      <c r="H42" s="173"/>
      <c r="I42" s="174"/>
      <c r="J42" s="174"/>
      <c r="K42" s="174"/>
      <c r="L42" s="151"/>
      <c r="M42" s="151"/>
      <c r="N42" s="151"/>
      <c r="O42" s="151"/>
      <c r="P42" s="151"/>
    </row>
    <row r="43" spans="1:16" ht="14.25" x14ac:dyDescent="0.2">
      <c r="A43" s="129" t="s">
        <v>165</v>
      </c>
      <c r="C43" s="138"/>
      <c r="D43" s="138"/>
      <c r="E43" s="138"/>
      <c r="F43" s="138" t="e">
        <f>#REF!</f>
        <v>#REF!</v>
      </c>
      <c r="G43" s="138"/>
      <c r="H43" s="138"/>
      <c r="I43" s="128"/>
      <c r="J43" s="128"/>
      <c r="K43" s="128"/>
      <c r="L43" s="151"/>
      <c r="M43" s="151"/>
      <c r="N43" s="151"/>
      <c r="O43" s="151"/>
      <c r="P43" s="151"/>
    </row>
    <row r="44" spans="1:16" ht="14.25" x14ac:dyDescent="0.2">
      <c r="A44" s="125"/>
      <c r="C44" s="173" t="s">
        <v>75</v>
      </c>
      <c r="D44" s="173"/>
      <c r="E44" s="173"/>
      <c r="F44" s="173"/>
      <c r="G44" s="173"/>
      <c r="H44" s="173"/>
      <c r="I44" s="174"/>
      <c r="J44" s="174"/>
      <c r="K44" s="174"/>
      <c r="L44" s="151"/>
      <c r="M44" s="151"/>
      <c r="N44" s="151"/>
      <c r="O44" s="151"/>
      <c r="P44" s="151"/>
    </row>
  </sheetData>
  <mergeCells count="22">
    <mergeCell ref="B34:C34"/>
    <mergeCell ref="A26:H26"/>
    <mergeCell ref="B29:C29"/>
    <mergeCell ref="A30:H30"/>
    <mergeCell ref="B31:C31"/>
    <mergeCell ref="A32:H32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>
    <tabColor theme="9" tint="0.79998168889431442"/>
    <pageSetUpPr fitToPage="1"/>
  </sheetPr>
  <dimension ref="A1:P44"/>
  <sheetViews>
    <sheetView view="pageBreakPreview" zoomScaleNormal="100" zoomScaleSheetLayoutView="100" workbookViewId="0">
      <selection activeCell="G27" sqref="G27"/>
    </sheetView>
  </sheetViews>
  <sheetFormatPr defaultColWidth="8.85546875" defaultRowHeight="13.5" customHeight="1" x14ac:dyDescent="0.2"/>
  <cols>
    <col min="1" max="1" width="6" style="151" customWidth="1"/>
    <col min="2" max="2" width="19.140625" style="151" customWidth="1"/>
    <col min="3" max="3" width="50" style="151" customWidth="1"/>
    <col min="4" max="4" width="14" style="151" customWidth="1"/>
    <col min="5" max="8" width="13.5703125" style="151" customWidth="1"/>
    <col min="9" max="11" width="8.85546875" style="151"/>
    <col min="12" max="13" width="124.42578125" style="175" hidden="1" customWidth="1"/>
    <col min="14" max="14" width="144" style="175" hidden="1" customWidth="1"/>
    <col min="15" max="16" width="69.140625" style="175" hidden="1" customWidth="1"/>
    <col min="17" max="16384" width="8.85546875" style="151"/>
  </cols>
  <sheetData>
    <row r="1" spans="1:13" s="151" customFormat="1" ht="14.25" x14ac:dyDescent="0.2">
      <c r="A1" s="125"/>
      <c r="B1" s="125"/>
      <c r="C1" s="125"/>
      <c r="D1" s="125"/>
      <c r="E1" s="125"/>
      <c r="F1" s="125"/>
      <c r="G1" s="125"/>
      <c r="H1" s="127" t="s">
        <v>143</v>
      </c>
    </row>
    <row r="2" spans="1:13" s="151" customFormat="1" ht="14.25" x14ac:dyDescent="0.2">
      <c r="A2" s="125"/>
      <c r="B2" s="125"/>
      <c r="C2" s="125"/>
      <c r="D2" s="125"/>
      <c r="E2" s="125"/>
      <c r="F2" s="125"/>
      <c r="G2" s="125"/>
      <c r="H2" s="127" t="s">
        <v>110</v>
      </c>
    </row>
    <row r="3" spans="1:13" s="151" customFormat="1" ht="14.25" x14ac:dyDescent="0.2">
      <c r="A3" s="125"/>
      <c r="B3" s="125"/>
      <c r="C3" s="125"/>
      <c r="D3" s="125"/>
      <c r="E3" s="125"/>
      <c r="F3" s="125"/>
      <c r="G3" s="125"/>
      <c r="H3" s="127"/>
    </row>
    <row r="4" spans="1:13" s="151" customFormat="1" ht="23.25" x14ac:dyDescent="0.25">
      <c r="A4" s="150"/>
      <c r="B4" s="532" t="e">
        <f>#REF!</f>
        <v>#REF!</v>
      </c>
      <c r="C4" s="532"/>
      <c r="D4" s="532"/>
      <c r="E4" s="532"/>
      <c r="F4" s="532"/>
      <c r="G4" s="532"/>
      <c r="H4" s="150"/>
      <c r="L4" s="126" t="s">
        <v>144</v>
      </c>
    </row>
    <row r="5" spans="1:13" s="151" customFormat="1" ht="18" x14ac:dyDescent="0.25">
      <c r="A5" s="150"/>
      <c r="B5" s="533" t="s">
        <v>30</v>
      </c>
      <c r="C5" s="533"/>
      <c r="D5" s="533"/>
      <c r="E5" s="533"/>
      <c r="F5" s="533"/>
      <c r="G5" s="533"/>
      <c r="H5" s="150"/>
    </row>
    <row r="6" spans="1:13" s="151" customFormat="1" ht="14.25" x14ac:dyDescent="0.2">
      <c r="A6" s="126"/>
      <c r="H6" s="126"/>
    </row>
    <row r="7" spans="1:13" s="151" customFormat="1" ht="18" x14ac:dyDescent="0.25">
      <c r="A7" s="150"/>
      <c r="B7" s="532" t="e">
        <f>CONCATENATE(#REF!,". ",#REF!)</f>
        <v>#REF!</v>
      </c>
      <c r="C7" s="532"/>
      <c r="D7" s="532"/>
      <c r="E7" s="532"/>
      <c r="F7" s="532"/>
      <c r="G7" s="532"/>
      <c r="H7" s="152"/>
      <c r="M7" s="126" t="s">
        <v>145</v>
      </c>
    </row>
    <row r="8" spans="1:13" s="151" customFormat="1" ht="18" x14ac:dyDescent="0.25">
      <c r="A8" s="150"/>
      <c r="B8" s="533" t="s">
        <v>115</v>
      </c>
      <c r="C8" s="533"/>
      <c r="D8" s="533"/>
      <c r="E8" s="533"/>
      <c r="F8" s="533"/>
      <c r="G8" s="533"/>
      <c r="H8" s="152"/>
    </row>
    <row r="9" spans="1:13" s="151" customFormat="1" ht="14.25" x14ac:dyDescent="0.2">
      <c r="A9" s="152"/>
      <c r="B9" s="153"/>
      <c r="C9" s="153"/>
      <c r="D9" s="153"/>
      <c r="E9" s="153"/>
      <c r="F9" s="153"/>
      <c r="G9" s="153"/>
      <c r="H9" s="152"/>
    </row>
    <row r="10" spans="1:13" s="151" customFormat="1" ht="14.25" x14ac:dyDescent="0.2">
      <c r="A10" s="152"/>
      <c r="B10" s="534" t="e">
        <f ca="1">_xlfn.CONCAT("ОБЪЕКТНЫЙ СМЕТНЫЙ РАСЧЕТ (СМЕТА) № ОС-",#REF!)</f>
        <v>#NAME?</v>
      </c>
      <c r="C10" s="534"/>
      <c r="D10" s="534"/>
      <c r="E10" s="534"/>
      <c r="F10" s="534"/>
      <c r="G10" s="534"/>
      <c r="H10" s="152"/>
    </row>
    <row r="11" spans="1:13" s="151" customFormat="1" ht="14.25" x14ac:dyDescent="0.2">
      <c r="A11" s="152"/>
      <c r="B11" s="153"/>
      <c r="C11" s="153"/>
      <c r="D11" s="153"/>
      <c r="E11" s="153"/>
      <c r="F11" s="153"/>
      <c r="G11" s="153"/>
      <c r="H11" s="152"/>
    </row>
    <row r="12" spans="1:13" s="151" customFormat="1" ht="14.25" x14ac:dyDescent="0.2">
      <c r="A12" s="152"/>
      <c r="B12" s="154" t="s">
        <v>146</v>
      </c>
      <c r="C12" s="155" t="e">
        <f ca="1">_xlfn.CONCAT(#REF!,", ",#REF!)</f>
        <v>#NAME?</v>
      </c>
      <c r="D12" s="156"/>
      <c r="E12" s="156"/>
      <c r="F12" s="156"/>
      <c r="G12" s="156"/>
      <c r="H12" s="152"/>
    </row>
    <row r="13" spans="1:13" s="151" customFormat="1" ht="14.25" x14ac:dyDescent="0.2">
      <c r="A13" s="152"/>
      <c r="B13" s="153"/>
      <c r="C13" s="531" t="s">
        <v>121</v>
      </c>
      <c r="D13" s="531"/>
      <c r="E13" s="531"/>
      <c r="F13" s="531"/>
      <c r="G13" s="531"/>
      <c r="H13" s="152"/>
    </row>
    <row r="14" spans="1:13" s="151" customFormat="1" ht="14.25" x14ac:dyDescent="0.2">
      <c r="A14" s="152"/>
      <c r="B14" s="157" t="s">
        <v>147</v>
      </c>
      <c r="C14" s="158"/>
      <c r="D14" s="158"/>
      <c r="E14" s="158"/>
      <c r="F14" s="159">
        <f>H34</f>
        <v>0</v>
      </c>
      <c r="G14" s="157" t="s">
        <v>148</v>
      </c>
      <c r="H14" s="152"/>
    </row>
    <row r="15" spans="1:13" s="151" customFormat="1" ht="14.25" x14ac:dyDescent="0.2">
      <c r="A15" s="152"/>
      <c r="B15" s="153"/>
      <c r="C15" s="153"/>
      <c r="D15" s="153"/>
      <c r="E15" s="153"/>
      <c r="F15" s="153"/>
      <c r="G15" s="153"/>
      <c r="H15" s="152"/>
    </row>
    <row r="16" spans="1:13" s="151" customFormat="1" ht="14.25" x14ac:dyDescent="0.2">
      <c r="A16" s="152"/>
      <c r="B16" s="154" t="s">
        <v>149</v>
      </c>
      <c r="G16" s="153"/>
      <c r="H16" s="152"/>
    </row>
    <row r="17" spans="1:16" ht="14.25" x14ac:dyDescent="0.2">
      <c r="A17" s="152"/>
      <c r="B17" s="130" t="s">
        <v>150</v>
      </c>
      <c r="C17" s="158"/>
      <c r="D17" s="158"/>
      <c r="E17" s="158"/>
      <c r="F17" s="160" t="s">
        <v>151</v>
      </c>
      <c r="G17" s="153"/>
      <c r="H17" s="152"/>
      <c r="L17" s="151"/>
      <c r="M17" s="151"/>
      <c r="N17" s="151"/>
      <c r="O17" s="151"/>
      <c r="P17" s="151"/>
    </row>
    <row r="18" spans="1:16" ht="14.25" x14ac:dyDescent="0.2">
      <c r="A18" s="152"/>
      <c r="B18" s="125" t="s">
        <v>152</v>
      </c>
      <c r="G18" s="153"/>
      <c r="H18" s="152"/>
      <c r="L18" s="151"/>
      <c r="M18" s="151"/>
      <c r="N18" s="151"/>
      <c r="O18" s="151"/>
      <c r="P18" s="151"/>
    </row>
    <row r="19" spans="1:16" ht="14.25" x14ac:dyDescent="0.2">
      <c r="A19" s="125"/>
      <c r="B19" s="130" t="s">
        <v>150</v>
      </c>
      <c r="C19" s="158"/>
      <c r="D19" s="161"/>
      <c r="E19" s="161"/>
      <c r="F19" s="159">
        <f>F14</f>
        <v>0</v>
      </c>
      <c r="G19" s="157" t="str">
        <f>G14</f>
        <v xml:space="preserve"> тыс. руб.</v>
      </c>
      <c r="H19" s="134"/>
      <c r="L19" s="151"/>
      <c r="M19" s="151"/>
      <c r="N19" s="151"/>
      <c r="O19" s="151"/>
      <c r="P19" s="151"/>
    </row>
    <row r="20" spans="1:16" ht="14.25" x14ac:dyDescent="0.2">
      <c r="A20" s="131"/>
      <c r="B20" s="125" t="s">
        <v>166</v>
      </c>
      <c r="C20" s="125"/>
      <c r="D20" s="125"/>
      <c r="E20" s="125"/>
      <c r="F20" s="125"/>
      <c r="G20" s="125"/>
      <c r="H20" s="132"/>
      <c r="L20" s="151"/>
      <c r="M20" s="151"/>
      <c r="N20" s="151"/>
      <c r="O20" s="151"/>
      <c r="P20" s="151"/>
    </row>
    <row r="21" spans="1:16" ht="14.25" x14ac:dyDescent="0.2">
      <c r="A21" s="131"/>
      <c r="B21" s="130"/>
      <c r="C21" s="130"/>
      <c r="D21" s="130"/>
      <c r="E21" s="130"/>
      <c r="F21" s="130"/>
      <c r="G21" s="130"/>
      <c r="H21" s="132"/>
      <c r="L21" s="151"/>
      <c r="M21" s="151"/>
      <c r="N21" s="151"/>
      <c r="O21" s="151"/>
      <c r="P21" s="151"/>
    </row>
    <row r="22" spans="1:16" ht="15" customHeight="1" x14ac:dyDescent="0.2">
      <c r="A22" s="535" t="s">
        <v>153</v>
      </c>
      <c r="B22" s="535" t="s">
        <v>125</v>
      </c>
      <c r="C22" s="535" t="s">
        <v>130</v>
      </c>
      <c r="D22" s="538" t="s">
        <v>154</v>
      </c>
      <c r="E22" s="539"/>
      <c r="F22" s="539"/>
      <c r="G22" s="539"/>
      <c r="H22" s="540"/>
      <c r="L22" s="151"/>
      <c r="M22" s="151"/>
      <c r="N22" s="151"/>
      <c r="O22" s="151"/>
      <c r="P22" s="151"/>
    </row>
    <row r="23" spans="1:16" ht="14.25" customHeight="1" x14ac:dyDescent="0.2">
      <c r="A23" s="536"/>
      <c r="B23" s="536"/>
      <c r="C23" s="536"/>
      <c r="D23" s="535" t="s">
        <v>155</v>
      </c>
      <c r="E23" s="535" t="s">
        <v>32</v>
      </c>
      <c r="F23" s="535" t="s">
        <v>123</v>
      </c>
      <c r="G23" s="535" t="s">
        <v>124</v>
      </c>
      <c r="H23" s="535" t="s">
        <v>126</v>
      </c>
      <c r="L23" s="151"/>
      <c r="M23" s="151"/>
      <c r="N23" s="151"/>
      <c r="O23" s="151"/>
      <c r="P23" s="151"/>
    </row>
    <row r="24" spans="1:16" ht="42.75" customHeight="1" x14ac:dyDescent="0.2">
      <c r="A24" s="537"/>
      <c r="B24" s="537"/>
      <c r="C24" s="537"/>
      <c r="D24" s="537"/>
      <c r="E24" s="537"/>
      <c r="F24" s="537"/>
      <c r="G24" s="537"/>
      <c r="H24" s="537"/>
      <c r="L24" s="151"/>
      <c r="M24" s="151"/>
      <c r="N24" s="151"/>
      <c r="O24" s="151"/>
      <c r="P24" s="151"/>
    </row>
    <row r="25" spans="1:16" ht="14.25" x14ac:dyDescent="0.2">
      <c r="A25" s="162">
        <v>1</v>
      </c>
      <c r="B25" s="162">
        <v>2</v>
      </c>
      <c r="C25" s="162">
        <v>3</v>
      </c>
      <c r="D25" s="162">
        <v>4</v>
      </c>
      <c r="E25" s="162">
        <v>5</v>
      </c>
      <c r="F25" s="162">
        <v>6</v>
      </c>
      <c r="G25" s="162">
        <v>7</v>
      </c>
      <c r="H25" s="162">
        <v>8</v>
      </c>
      <c r="L25" s="151"/>
      <c r="M25" s="151"/>
      <c r="N25" s="151"/>
      <c r="O25" s="151"/>
      <c r="P25" s="151"/>
    </row>
    <row r="26" spans="1:16" ht="14.25" x14ac:dyDescent="0.2">
      <c r="A26" s="543" t="s">
        <v>156</v>
      </c>
      <c r="B26" s="544"/>
      <c r="C26" s="544"/>
      <c r="D26" s="544"/>
      <c r="E26" s="544"/>
      <c r="F26" s="544"/>
      <c r="G26" s="544"/>
      <c r="H26" s="545"/>
      <c r="L26" s="151"/>
      <c r="M26" s="151"/>
      <c r="N26" s="163" t="s">
        <v>156</v>
      </c>
      <c r="O26" s="151"/>
      <c r="P26" s="151"/>
    </row>
    <row r="27" spans="1:16" ht="14.25" x14ac:dyDescent="0.2">
      <c r="A27" s="164">
        <v>1</v>
      </c>
      <c r="B27" s="165" t="e">
        <f>#REF!</f>
        <v>#REF!</v>
      </c>
      <c r="C27" s="166" t="e">
        <f>CONCATENATE(#REF!,". ",#REF!,". ",#REF!)</f>
        <v>#REF!</v>
      </c>
      <c r="D27" s="167"/>
      <c r="E27" s="167"/>
      <c r="F27" s="167"/>
      <c r="G27" s="167"/>
      <c r="H27" s="167">
        <f>SUM(D27:G27)</f>
        <v>0</v>
      </c>
      <c r="L27" s="151"/>
      <c r="M27" s="151"/>
      <c r="N27" s="163"/>
      <c r="O27" s="151"/>
      <c r="P27" s="151"/>
    </row>
    <row r="28" spans="1:16" ht="14.25" x14ac:dyDescent="0.2">
      <c r="A28" s="164">
        <v>2</v>
      </c>
      <c r="B28" s="165" t="e">
        <f>#REF!</f>
        <v>#REF!</v>
      </c>
      <c r="C28" s="166" t="e">
        <f>CONCATENATE(#REF!,". ",#REF!,". ",#REF!)</f>
        <v>#REF!</v>
      </c>
      <c r="D28" s="167"/>
      <c r="E28" s="167"/>
      <c r="F28" s="167"/>
      <c r="G28" s="167"/>
      <c r="H28" s="167">
        <f>SUM(D28:G28)</f>
        <v>0</v>
      </c>
      <c r="L28" s="151"/>
      <c r="M28" s="151"/>
      <c r="N28" s="163"/>
      <c r="O28" s="151"/>
      <c r="P28" s="151"/>
    </row>
    <row r="29" spans="1:16" ht="14.25" x14ac:dyDescent="0.2">
      <c r="A29" s="168"/>
      <c r="B29" s="541" t="s">
        <v>157</v>
      </c>
      <c r="C29" s="542"/>
      <c r="D29" s="169">
        <f>SUM(D27:D28)</f>
        <v>0</v>
      </c>
      <c r="E29" s="169">
        <f t="shared" ref="E29:G29" si="0">SUM(E27:E28)</f>
        <v>0</v>
      </c>
      <c r="F29" s="169">
        <f t="shared" si="0"/>
        <v>0</v>
      </c>
      <c r="G29" s="169">
        <f t="shared" si="0"/>
        <v>0</v>
      </c>
      <c r="H29" s="169">
        <f>SUM(D29:G29)</f>
        <v>0</v>
      </c>
      <c r="I29" s="176">
        <f>H27+H28</f>
        <v>0</v>
      </c>
      <c r="L29" s="151"/>
      <c r="M29" s="151"/>
      <c r="N29" s="163"/>
      <c r="O29" s="171" t="s">
        <v>157</v>
      </c>
      <c r="P29" s="151"/>
    </row>
    <row r="30" spans="1:16" ht="14.25" x14ac:dyDescent="0.2">
      <c r="A30" s="543" t="s">
        <v>158</v>
      </c>
      <c r="B30" s="544"/>
      <c r="C30" s="544"/>
      <c r="D30" s="544"/>
      <c r="E30" s="544"/>
      <c r="F30" s="544"/>
      <c r="G30" s="544"/>
      <c r="H30" s="545"/>
      <c r="L30" s="151"/>
      <c r="M30" s="151"/>
      <c r="N30" s="163" t="s">
        <v>158</v>
      </c>
      <c r="O30" s="171"/>
      <c r="P30" s="151"/>
    </row>
    <row r="31" spans="1:16" ht="14.25" x14ac:dyDescent="0.2">
      <c r="A31" s="168"/>
      <c r="B31" s="541" t="s">
        <v>159</v>
      </c>
      <c r="C31" s="542"/>
      <c r="D31" s="169">
        <f>D29</f>
        <v>0</v>
      </c>
      <c r="E31" s="169">
        <f t="shared" ref="E31:G31" si="1">E29</f>
        <v>0</v>
      </c>
      <c r="F31" s="169">
        <f t="shared" si="1"/>
        <v>0</v>
      </c>
      <c r="G31" s="169">
        <f t="shared" si="1"/>
        <v>0</v>
      </c>
      <c r="H31" s="169">
        <f>SUM(D31:G31)</f>
        <v>0</v>
      </c>
      <c r="L31" s="151"/>
      <c r="M31" s="151"/>
      <c r="N31" s="163"/>
      <c r="O31" s="171"/>
      <c r="P31" s="171" t="s">
        <v>159</v>
      </c>
    </row>
    <row r="32" spans="1:16" ht="14.25" x14ac:dyDescent="0.2">
      <c r="A32" s="543" t="s">
        <v>160</v>
      </c>
      <c r="B32" s="544"/>
      <c r="C32" s="544"/>
      <c r="D32" s="544"/>
      <c r="E32" s="544"/>
      <c r="F32" s="544"/>
      <c r="G32" s="544"/>
      <c r="H32" s="545"/>
      <c r="L32" s="151"/>
      <c r="M32" s="151"/>
      <c r="N32" s="163" t="s">
        <v>160</v>
      </c>
      <c r="O32" s="171"/>
      <c r="P32" s="171"/>
    </row>
    <row r="33" spans="1:16" ht="14.25" x14ac:dyDescent="0.2">
      <c r="A33" s="168"/>
      <c r="B33" s="541" t="s">
        <v>161</v>
      </c>
      <c r="C33" s="542"/>
      <c r="D33" s="169">
        <f>D31</f>
        <v>0</v>
      </c>
      <c r="E33" s="169">
        <f t="shared" ref="E33:G33" si="2">E31</f>
        <v>0</v>
      </c>
      <c r="F33" s="169">
        <f t="shared" si="2"/>
        <v>0</v>
      </c>
      <c r="G33" s="169">
        <f t="shared" si="2"/>
        <v>0</v>
      </c>
      <c r="H33" s="169">
        <f>SUM(D33:G33)</f>
        <v>0</v>
      </c>
      <c r="L33" s="151"/>
      <c r="M33" s="151"/>
      <c r="N33" s="163"/>
      <c r="O33" s="171"/>
      <c r="P33" s="171" t="s">
        <v>161</v>
      </c>
    </row>
    <row r="34" spans="1:16" ht="14.25" x14ac:dyDescent="0.2">
      <c r="A34" s="168"/>
      <c r="B34" s="541" t="s">
        <v>162</v>
      </c>
      <c r="C34" s="542"/>
      <c r="D34" s="169">
        <f>D33</f>
        <v>0</v>
      </c>
      <c r="E34" s="169">
        <f t="shared" ref="E34:G34" si="3">E33</f>
        <v>0</v>
      </c>
      <c r="F34" s="169">
        <f t="shared" si="3"/>
        <v>0</v>
      </c>
      <c r="G34" s="169">
        <f t="shared" si="3"/>
        <v>0</v>
      </c>
      <c r="H34" s="169">
        <f>SUM(D34:G34)</f>
        <v>0</v>
      </c>
      <c r="L34" s="151"/>
      <c r="M34" s="151"/>
      <c r="N34" s="163"/>
      <c r="O34" s="171"/>
      <c r="P34" s="171" t="s">
        <v>162</v>
      </c>
    </row>
    <row r="35" spans="1:16" ht="14.25" x14ac:dyDescent="0.2">
      <c r="A35" s="125"/>
      <c r="B35" s="125"/>
      <c r="C35" s="125"/>
      <c r="D35" s="125"/>
      <c r="E35" s="125"/>
      <c r="F35" s="125"/>
      <c r="G35" s="125"/>
      <c r="H35" s="125"/>
      <c r="L35" s="151"/>
      <c r="M35" s="151"/>
      <c r="N35" s="151"/>
      <c r="O35" s="151"/>
      <c r="P35" s="151"/>
    </row>
    <row r="36" spans="1:16" ht="14.25" x14ac:dyDescent="0.2">
      <c r="A36" s="125"/>
      <c r="B36" s="125"/>
      <c r="C36" s="125"/>
      <c r="D36" s="125"/>
      <c r="E36" s="125"/>
      <c r="F36" s="125"/>
      <c r="G36" s="125"/>
      <c r="H36" s="125"/>
      <c r="L36" s="151"/>
      <c r="M36" s="151"/>
      <c r="N36" s="151"/>
      <c r="O36" s="151"/>
      <c r="P36" s="151"/>
    </row>
    <row r="37" spans="1:16" ht="14.25" x14ac:dyDescent="0.2">
      <c r="A37" s="129" t="e">
        <f>#REF!</f>
        <v>#REF!</v>
      </c>
      <c r="B37" s="125"/>
      <c r="E37" s="172"/>
      <c r="F37" s="138" t="e">
        <f>#REF!</f>
        <v>#REF!</v>
      </c>
      <c r="G37" s="172"/>
      <c r="H37" s="172"/>
      <c r="L37" s="151"/>
      <c r="M37" s="151"/>
      <c r="N37" s="151"/>
      <c r="O37" s="151"/>
      <c r="P37" s="151"/>
    </row>
    <row r="38" spans="1:16" ht="14.25" x14ac:dyDescent="0.2">
      <c r="A38" s="125"/>
      <c r="B38" s="125"/>
      <c r="C38" s="173" t="s">
        <v>163</v>
      </c>
      <c r="D38" s="173"/>
      <c r="E38" s="173"/>
      <c r="F38" s="173"/>
      <c r="G38" s="173"/>
      <c r="H38" s="173"/>
      <c r="L38" s="151"/>
      <c r="M38" s="151"/>
      <c r="N38" s="151"/>
      <c r="O38" s="151"/>
      <c r="P38" s="151"/>
    </row>
    <row r="39" spans="1:16" ht="14.25" x14ac:dyDescent="0.2">
      <c r="A39" s="129" t="e">
        <f>#REF!</f>
        <v>#REF!</v>
      </c>
      <c r="C39" s="138"/>
      <c r="D39" s="138"/>
      <c r="E39" s="138"/>
      <c r="F39" s="138" t="e">
        <f>#REF!</f>
        <v>#REF!</v>
      </c>
      <c r="G39" s="138"/>
      <c r="H39" s="138"/>
      <c r="L39" s="151"/>
      <c r="M39" s="151"/>
      <c r="N39" s="151"/>
      <c r="O39" s="151"/>
      <c r="P39" s="151"/>
    </row>
    <row r="40" spans="1:16" ht="14.25" x14ac:dyDescent="0.2">
      <c r="A40" s="127"/>
      <c r="C40" s="173" t="s">
        <v>163</v>
      </c>
      <c r="D40" s="173"/>
      <c r="E40" s="173"/>
      <c r="F40" s="173"/>
      <c r="G40" s="173"/>
      <c r="H40" s="173"/>
      <c r="L40" s="151"/>
      <c r="M40" s="151"/>
      <c r="N40" s="151"/>
      <c r="O40" s="151"/>
      <c r="P40" s="151"/>
    </row>
    <row r="41" spans="1:16" ht="14.25" x14ac:dyDescent="0.2">
      <c r="A41" s="129" t="s">
        <v>164</v>
      </c>
      <c r="C41" s="138"/>
      <c r="D41" s="138"/>
      <c r="E41" s="138"/>
      <c r="F41" s="138" t="e">
        <f>#REF!</f>
        <v>#REF!</v>
      </c>
      <c r="G41" s="138"/>
      <c r="H41" s="138"/>
      <c r="I41" s="128"/>
      <c r="J41" s="128"/>
      <c r="K41" s="128"/>
      <c r="L41" s="151"/>
      <c r="M41" s="151"/>
      <c r="N41" s="151"/>
      <c r="O41" s="151"/>
      <c r="P41" s="151"/>
    </row>
    <row r="42" spans="1:16" ht="14.25" x14ac:dyDescent="0.2">
      <c r="A42" s="127"/>
      <c r="C42" s="173" t="s">
        <v>75</v>
      </c>
      <c r="D42" s="173"/>
      <c r="E42" s="173"/>
      <c r="F42" s="173"/>
      <c r="G42" s="173"/>
      <c r="H42" s="173"/>
      <c r="I42" s="174"/>
      <c r="J42" s="174"/>
      <c r="K42" s="174"/>
      <c r="L42" s="151"/>
      <c r="M42" s="151"/>
      <c r="N42" s="151"/>
      <c r="O42" s="151"/>
      <c r="P42" s="151"/>
    </row>
    <row r="43" spans="1:16" ht="14.25" x14ac:dyDescent="0.2">
      <c r="A43" s="129" t="s">
        <v>165</v>
      </c>
      <c r="C43" s="138"/>
      <c r="D43" s="138"/>
      <c r="E43" s="138"/>
      <c r="F43" s="138" t="e">
        <f>#REF!</f>
        <v>#REF!</v>
      </c>
      <c r="G43" s="138"/>
      <c r="H43" s="138"/>
      <c r="I43" s="128"/>
      <c r="J43" s="128"/>
      <c r="K43" s="128"/>
      <c r="L43" s="151"/>
      <c r="M43" s="151"/>
      <c r="N43" s="151"/>
      <c r="O43" s="151"/>
      <c r="P43" s="151"/>
    </row>
    <row r="44" spans="1:16" ht="14.25" x14ac:dyDescent="0.2">
      <c r="A44" s="125"/>
      <c r="C44" s="173" t="s">
        <v>75</v>
      </c>
      <c r="D44" s="173"/>
      <c r="E44" s="173"/>
      <c r="F44" s="173"/>
      <c r="G44" s="173"/>
      <c r="H44" s="173"/>
      <c r="I44" s="174"/>
      <c r="J44" s="174"/>
      <c r="K44" s="174"/>
      <c r="L44" s="151"/>
      <c r="M44" s="151"/>
      <c r="N44" s="151"/>
      <c r="O44" s="151"/>
      <c r="P44" s="151"/>
    </row>
  </sheetData>
  <mergeCells count="22">
    <mergeCell ref="B34:C34"/>
    <mergeCell ref="A26:H26"/>
    <mergeCell ref="B29:C29"/>
    <mergeCell ref="A30:H30"/>
    <mergeCell ref="B31:C31"/>
    <mergeCell ref="A32:H32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C13:G13"/>
    <mergeCell ref="B4:G4"/>
    <mergeCell ref="B5:G5"/>
    <mergeCell ref="B7:G7"/>
    <mergeCell ref="B8:G8"/>
    <mergeCell ref="B10:G10"/>
  </mergeCells>
  <pageMargins left="0.70866143703460704" right="0.70866143703460704" top="0.74803149700164795" bottom="0.74803149700164795" header="0.31496062874794001" footer="0.31496062874794001"/>
  <pageSetup paperSize="9" scale="61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92D050"/>
  </sheetPr>
  <dimension ref="A1:AE18"/>
  <sheetViews>
    <sheetView view="pageBreakPreview" zoomScale="110" zoomScaleNormal="110" zoomScaleSheetLayoutView="110" workbookViewId="0">
      <selection activeCell="A222" sqref="A20:XFD222"/>
    </sheetView>
  </sheetViews>
  <sheetFormatPr defaultColWidth="9.42578125" defaultRowHeight="11.25" customHeight="1" x14ac:dyDescent="0.2"/>
  <cols>
    <col min="1" max="1" width="8.42578125" style="125" customWidth="1"/>
    <col min="2" max="2" width="20.42578125" style="125" customWidth="1"/>
    <col min="3" max="4" width="10.42578125" style="125" customWidth="1"/>
    <col min="5" max="5" width="13.42578125" style="125" customWidth="1"/>
    <col min="6" max="6" width="8.5703125" style="125" customWidth="1"/>
    <col min="7" max="7" width="7.5703125" style="125" customWidth="1"/>
    <col min="8" max="8" width="8.42578125" style="125" customWidth="1"/>
    <col min="9" max="9" width="8.5703125" style="125" customWidth="1"/>
    <col min="10" max="10" width="9.5703125" style="125" customWidth="1"/>
    <col min="11" max="11" width="8.5703125" style="125" customWidth="1"/>
    <col min="12" max="12" width="10" style="125" customWidth="1"/>
    <col min="13" max="13" width="6" style="125" customWidth="1"/>
    <col min="14" max="14" width="9.5703125" style="125" customWidth="1"/>
    <col min="15" max="15" width="99.5703125" style="126" hidden="1" customWidth="1"/>
    <col min="16" max="17" width="138.42578125" style="126" hidden="1" customWidth="1"/>
    <col min="18" max="18" width="34.42578125" style="126" hidden="1" customWidth="1"/>
    <col min="19" max="19" width="110.42578125" style="126" hidden="1" customWidth="1"/>
    <col min="20" max="23" width="34.42578125" style="126" hidden="1" customWidth="1"/>
    <col min="24" max="24" width="110.42578125" style="126" hidden="1" customWidth="1"/>
    <col min="25" max="30" width="84.42578125" style="126" hidden="1" customWidth="1"/>
    <col min="31" max="16384" width="9.42578125" style="125"/>
  </cols>
  <sheetData>
    <row r="1" spans="1:15" s="125" customFormat="1" x14ac:dyDescent="0.2">
      <c r="N1" s="127" t="s">
        <v>109</v>
      </c>
    </row>
    <row r="2" spans="1:15" s="125" customFormat="1" x14ac:dyDescent="0.2">
      <c r="N2" s="127" t="s">
        <v>110</v>
      </c>
    </row>
    <row r="3" spans="1:15" s="125" customFormat="1" x14ac:dyDescent="0.2">
      <c r="N3" s="127"/>
    </row>
    <row r="4" spans="1:15" s="125" customFormat="1" x14ac:dyDescent="0.2">
      <c r="F4" s="139"/>
    </row>
    <row r="5" spans="1:15" s="125" customFormat="1" ht="33.75" x14ac:dyDescent="0.2">
      <c r="A5" s="129" t="s">
        <v>111</v>
      </c>
      <c r="B5" s="128"/>
      <c r="D5" s="483" t="s">
        <v>112</v>
      </c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126" t="s">
        <v>112</v>
      </c>
    </row>
    <row r="6" spans="1:15" s="125" customFormat="1" ht="15" customHeight="1" x14ac:dyDescent="0.2">
      <c r="A6" s="130" t="s">
        <v>113</v>
      </c>
      <c r="D6" s="133" t="s">
        <v>114</v>
      </c>
      <c r="E6" s="133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125" customFormat="1" ht="33" customHeight="1" x14ac:dyDescent="0.2">
      <c r="A7" s="479" t="e">
        <f>CONCATENATE(#REF!," ",,)</f>
        <v>#REF!</v>
      </c>
      <c r="B7" s="479"/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</row>
    <row r="8" spans="1:15" s="125" customFormat="1" x14ac:dyDescent="0.2">
      <c r="A8" s="480" t="s">
        <v>30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15" s="125" customFormat="1" ht="14.25" customHeight="1" x14ac:dyDescent="0.2">
      <c r="A9" s="479" t="e">
        <f>CONCATENATE(#REF!," ",,)</f>
        <v>#REF!</v>
      </c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</row>
    <row r="10" spans="1:15" s="125" customFormat="1" x14ac:dyDescent="0.2">
      <c r="A10" s="480" t="s">
        <v>115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</row>
    <row r="11" spans="1:15" s="125" customFormat="1" ht="18" x14ac:dyDescent="0.25">
      <c r="A11" s="484" t="e">
        <f xml:space="preserve"> CONCATENATE("ЛОКАЛЬНЫЙ СМЕТНЫЙ РАСЧЕТ №",#REF!)</f>
        <v>#REF!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</row>
    <row r="12" spans="1:15" s="125" customFormat="1" ht="22.35" customHeight="1" x14ac:dyDescent="0.2">
      <c r="A12" s="479" t="e">
        <f>CONCATENATE(#REF!,". ",#REF!,". ",#REF!,"-",#REF!,". ",#REF!)</f>
        <v>#REF!</v>
      </c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79"/>
      <c r="M12" s="479"/>
      <c r="N12" s="479"/>
    </row>
    <row r="13" spans="1:15" s="125" customFormat="1" x14ac:dyDescent="0.2">
      <c r="A13" s="480" t="s">
        <v>116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</row>
    <row r="14" spans="1:15" s="125" customFormat="1" ht="18" customHeight="1" x14ac:dyDescent="0.2">
      <c r="A14" s="125" t="s">
        <v>117</v>
      </c>
      <c r="B14" s="137" t="s">
        <v>118</v>
      </c>
      <c r="C14" s="125" t="s">
        <v>119</v>
      </c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5" s="125" customFormat="1" x14ac:dyDescent="0.2">
      <c r="A15" s="125" t="s">
        <v>120</v>
      </c>
      <c r="B15" s="481" t="e">
        <f>#REF!</f>
        <v>#REF!</v>
      </c>
      <c r="C15" s="481"/>
      <c r="D15" s="481"/>
      <c r="E15" s="481"/>
      <c r="F15" s="481"/>
      <c r="G15" s="126"/>
      <c r="H15" s="126"/>
      <c r="I15" s="126"/>
      <c r="J15" s="126"/>
      <c r="K15" s="126"/>
      <c r="L15" s="126"/>
      <c r="M15" s="126"/>
      <c r="N15" s="126"/>
    </row>
    <row r="16" spans="1:15" s="125" customFormat="1" x14ac:dyDescent="0.2">
      <c r="B16" s="482" t="s">
        <v>121</v>
      </c>
      <c r="C16" s="482"/>
      <c r="D16" s="482"/>
      <c r="E16" s="482"/>
      <c r="F16" s="482"/>
      <c r="G16" s="134"/>
      <c r="H16" s="134"/>
      <c r="I16" s="134"/>
      <c r="J16" s="134"/>
      <c r="K16" s="134"/>
      <c r="L16" s="134"/>
      <c r="M16" s="136"/>
      <c r="N16" s="134"/>
    </row>
    <row r="17" spans="1:31" x14ac:dyDescent="0.2">
      <c r="D17" s="135"/>
      <c r="E17" s="135"/>
      <c r="F17" s="135"/>
      <c r="G17" s="135"/>
      <c r="H17" s="135"/>
      <c r="I17" s="135"/>
      <c r="J17" s="135"/>
      <c r="K17" s="135"/>
      <c r="L17" s="135"/>
      <c r="M17" s="134"/>
      <c r="N17" s="13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</row>
    <row r="18" spans="1:31" ht="15" x14ac:dyDescent="0.25">
      <c r="A18" s="131" t="s">
        <v>122</v>
      </c>
      <c r="D18" s="133" t="e">
        <f>CONCATENATE("Январь 2000г. с пересчетом в уровень цен"," ",#REF!,)</f>
        <v>#REF!</v>
      </c>
      <c r="F18" s="132"/>
      <c r="G18" s="132"/>
      <c r="H18" s="132"/>
      <c r="I18" s="132"/>
      <c r="J18" s="132"/>
      <c r="K18" s="132"/>
      <c r="L18" s="132"/>
      <c r="M18" s="132"/>
      <c r="N18" s="132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47" t="s">
        <v>136</v>
      </c>
    </row>
  </sheetData>
  <dataConsolidate/>
  <mergeCells count="10">
    <mergeCell ref="A12:N12"/>
    <mergeCell ref="A13:N13"/>
    <mergeCell ref="B15:F15"/>
    <mergeCell ref="B16:F16"/>
    <mergeCell ref="D5:N5"/>
    <mergeCell ref="A7:N7"/>
    <mergeCell ref="A8:N8"/>
    <mergeCell ref="A9:N9"/>
    <mergeCell ref="A10:N10"/>
    <mergeCell ref="A11:N11"/>
  </mergeCells>
  <printOptions horizontalCentered="1"/>
  <pageMargins left="0.39370077848434398" right="0.39370077848434398" top="0.78740155696868896" bottom="0.74803149700164795" header="0.118110239505768" footer="0.118110239505768"/>
  <pageSetup paperSize="9" orientation="landscape" r:id="rId1"/>
  <headerFooter>
    <oddHeader>&amp;LГРАНД-Смета 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rgb="FF92D050"/>
  </sheetPr>
  <dimension ref="A1:AE18"/>
  <sheetViews>
    <sheetView view="pageBreakPreview" zoomScale="110" zoomScaleNormal="110" zoomScaleSheetLayoutView="110" workbookViewId="0">
      <selection activeCell="A222" sqref="A20:XFD222"/>
    </sheetView>
  </sheetViews>
  <sheetFormatPr defaultColWidth="9.42578125" defaultRowHeight="11.25" customHeight="1" x14ac:dyDescent="0.2"/>
  <cols>
    <col min="1" max="1" width="6.5703125" style="125" customWidth="1"/>
    <col min="2" max="2" width="20.42578125" style="125" customWidth="1"/>
    <col min="3" max="4" width="10.42578125" style="125" customWidth="1"/>
    <col min="5" max="5" width="10.5703125" style="125" customWidth="1"/>
    <col min="6" max="6" width="8.5703125" style="125" customWidth="1"/>
    <col min="7" max="7" width="7.5703125" style="125" customWidth="1"/>
    <col min="8" max="8" width="8.42578125" style="125" customWidth="1"/>
    <col min="9" max="9" width="8.5703125" style="125" customWidth="1"/>
    <col min="10" max="10" width="13.42578125" style="125" customWidth="1"/>
    <col min="11" max="11" width="8.5703125" style="125" customWidth="1"/>
    <col min="12" max="12" width="10" style="125" customWidth="1"/>
    <col min="13" max="13" width="6" style="125" customWidth="1"/>
    <col min="14" max="14" width="11.42578125" style="125" customWidth="1"/>
    <col min="15" max="15" width="99.5703125" style="126" hidden="1" customWidth="1"/>
    <col min="16" max="17" width="138.42578125" style="126" hidden="1" customWidth="1"/>
    <col min="18" max="18" width="34.42578125" style="126" hidden="1" customWidth="1"/>
    <col min="19" max="19" width="110.42578125" style="126" hidden="1" customWidth="1"/>
    <col min="20" max="23" width="34.42578125" style="126" hidden="1" customWidth="1"/>
    <col min="24" max="24" width="110.42578125" style="126" hidden="1" customWidth="1"/>
    <col min="25" max="30" width="84.42578125" style="126" hidden="1" customWidth="1"/>
    <col min="31" max="16384" width="9.42578125" style="125"/>
  </cols>
  <sheetData>
    <row r="1" spans="1:15" s="125" customFormat="1" x14ac:dyDescent="0.2">
      <c r="N1" s="127" t="s">
        <v>109</v>
      </c>
    </row>
    <row r="2" spans="1:15" s="125" customFormat="1" x14ac:dyDescent="0.2">
      <c r="N2" s="127" t="s">
        <v>110</v>
      </c>
    </row>
    <row r="3" spans="1:15" s="125" customFormat="1" x14ac:dyDescent="0.2">
      <c r="N3" s="127"/>
    </row>
    <row r="4" spans="1:15" s="125" customFormat="1" x14ac:dyDescent="0.2">
      <c r="F4" s="139"/>
    </row>
    <row r="5" spans="1:15" s="125" customFormat="1" ht="33.75" x14ac:dyDescent="0.2">
      <c r="A5" s="129" t="s">
        <v>111</v>
      </c>
      <c r="B5" s="128"/>
      <c r="D5" s="483" t="s">
        <v>112</v>
      </c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126" t="s">
        <v>112</v>
      </c>
    </row>
    <row r="6" spans="1:15" s="125" customFormat="1" ht="15" customHeight="1" x14ac:dyDescent="0.2">
      <c r="A6" s="130" t="s">
        <v>113</v>
      </c>
      <c r="D6" s="133" t="s">
        <v>114</v>
      </c>
      <c r="E6" s="133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125" customFormat="1" ht="33" customHeight="1" x14ac:dyDescent="0.2">
      <c r="A7" s="479" t="e">
        <f>CONCATENATE(#REF!," ",,)</f>
        <v>#REF!</v>
      </c>
      <c r="B7" s="479"/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</row>
    <row r="8" spans="1:15" s="125" customFormat="1" x14ac:dyDescent="0.2">
      <c r="A8" s="480" t="s">
        <v>30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15" s="125" customFormat="1" ht="14.25" customHeight="1" x14ac:dyDescent="0.2">
      <c r="A9" s="479" t="e">
        <f>#REF!</f>
        <v>#REF!</v>
      </c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</row>
    <row r="10" spans="1:15" s="125" customFormat="1" x14ac:dyDescent="0.2">
      <c r="A10" s="480" t="s">
        <v>115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</row>
    <row r="11" spans="1:15" s="125" customFormat="1" ht="18" x14ac:dyDescent="0.25">
      <c r="A11" s="484" t="e">
        <f xml:space="preserve"> CONCATENATE("ЛОКАЛЬНЫЙ СМЕТНЫЙ РАСЧЕТ №",#REF!)</f>
        <v>#REF!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</row>
    <row r="12" spans="1:15" s="125" customFormat="1" ht="22.35" customHeight="1" x14ac:dyDescent="0.2">
      <c r="A12" s="479" t="e">
        <f>CONCATENATE(#REF!,". ",#REF!,". ",#REF!,"-",#REF!,". ",#REF!)</f>
        <v>#REF!</v>
      </c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79"/>
      <c r="M12" s="479"/>
      <c r="N12" s="479"/>
    </row>
    <row r="13" spans="1:15" s="125" customFormat="1" x14ac:dyDescent="0.2">
      <c r="A13" s="480" t="s">
        <v>116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</row>
    <row r="14" spans="1:15" s="125" customFormat="1" ht="18" customHeight="1" x14ac:dyDescent="0.2">
      <c r="A14" s="125" t="s">
        <v>117</v>
      </c>
      <c r="B14" s="137" t="s">
        <v>118</v>
      </c>
      <c r="C14" s="125" t="s">
        <v>119</v>
      </c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5" s="125" customFormat="1" x14ac:dyDescent="0.2">
      <c r="A15" s="125" t="s">
        <v>120</v>
      </c>
      <c r="B15" s="481" t="e">
        <f>#REF!</f>
        <v>#REF!</v>
      </c>
      <c r="C15" s="481"/>
      <c r="D15" s="481"/>
      <c r="E15" s="481"/>
      <c r="F15" s="481"/>
      <c r="G15" s="126"/>
      <c r="H15" s="126"/>
      <c r="I15" s="126"/>
      <c r="J15" s="126"/>
      <c r="K15" s="126"/>
      <c r="L15" s="126"/>
      <c r="M15" s="126"/>
      <c r="N15" s="126"/>
    </row>
    <row r="16" spans="1:15" s="125" customFormat="1" x14ac:dyDescent="0.2">
      <c r="B16" s="482" t="s">
        <v>121</v>
      </c>
      <c r="C16" s="482"/>
      <c r="D16" s="482"/>
      <c r="E16" s="482"/>
      <c r="F16" s="482"/>
      <c r="G16" s="134"/>
      <c r="H16" s="134"/>
      <c r="I16" s="134"/>
      <c r="J16" s="134"/>
      <c r="K16" s="134"/>
      <c r="L16" s="134"/>
      <c r="M16" s="136"/>
      <c r="N16" s="134"/>
    </row>
    <row r="17" spans="1:31" x14ac:dyDescent="0.2">
      <c r="D17" s="135"/>
      <c r="E17" s="135"/>
      <c r="F17" s="135"/>
      <c r="G17" s="135"/>
      <c r="H17" s="135"/>
      <c r="I17" s="135"/>
      <c r="J17" s="135"/>
      <c r="K17" s="135"/>
      <c r="L17" s="135"/>
      <c r="M17" s="134"/>
      <c r="N17" s="13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</row>
    <row r="18" spans="1:31" ht="15" x14ac:dyDescent="0.25">
      <c r="A18" s="131" t="s">
        <v>122</v>
      </c>
      <c r="D18" s="133" t="e">
        <f>CONCATENATE("Январь 2000г. с пересчетом в уровень цен"," ",#REF!,)</f>
        <v>#REF!</v>
      </c>
      <c r="F18" s="132"/>
      <c r="G18" s="132"/>
      <c r="H18" s="132"/>
      <c r="I18" s="132"/>
      <c r="J18" s="132"/>
      <c r="K18" s="132"/>
      <c r="L18" s="132"/>
      <c r="M18" s="132"/>
      <c r="N18" s="132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47" t="s">
        <v>136</v>
      </c>
    </row>
  </sheetData>
  <dataConsolidate/>
  <mergeCells count="10">
    <mergeCell ref="A12:N12"/>
    <mergeCell ref="A13:N13"/>
    <mergeCell ref="B15:F15"/>
    <mergeCell ref="B16:F16"/>
    <mergeCell ref="D5:N5"/>
    <mergeCell ref="A7:N7"/>
    <mergeCell ref="A8:N8"/>
    <mergeCell ref="A9:N9"/>
    <mergeCell ref="A10:N10"/>
    <mergeCell ref="A11:N11"/>
  </mergeCells>
  <printOptions horizontalCentered="1"/>
  <pageMargins left="0.39370077848434398" right="0.39370077848434398" top="0.78740155696868896" bottom="0.74803149700164795" header="0.118110239505768" footer="0.118110239505768"/>
  <pageSetup paperSize="9" orientation="landscape" r:id="rId1"/>
  <headerFooter>
    <oddHeader>&amp;LГРАНД-Смета 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tabColor rgb="FF92D050"/>
  </sheetPr>
  <dimension ref="A1:AE18"/>
  <sheetViews>
    <sheetView view="pageBreakPreview" zoomScale="110" zoomScaleNormal="110" zoomScaleSheetLayoutView="110" workbookViewId="0">
      <selection activeCell="J29" sqref="J29"/>
    </sheetView>
  </sheetViews>
  <sheetFormatPr defaultColWidth="9.42578125" defaultRowHeight="11.25" customHeight="1" x14ac:dyDescent="0.2"/>
  <cols>
    <col min="1" max="1" width="8.42578125" style="125" customWidth="1"/>
    <col min="2" max="2" width="20.42578125" style="125" customWidth="1"/>
    <col min="3" max="4" width="10.42578125" style="125" customWidth="1"/>
    <col min="5" max="5" width="13.42578125" style="125" customWidth="1"/>
    <col min="6" max="6" width="8.5703125" style="125" customWidth="1"/>
    <col min="7" max="7" width="7.5703125" style="125" customWidth="1"/>
    <col min="8" max="8" width="8.42578125" style="125" customWidth="1"/>
    <col min="9" max="9" width="8.5703125" style="125" customWidth="1"/>
    <col min="10" max="10" width="9.5703125" style="125" customWidth="1"/>
    <col min="11" max="11" width="8.5703125" style="125" customWidth="1"/>
    <col min="12" max="12" width="10" style="125" customWidth="1"/>
    <col min="13" max="13" width="6" style="125" customWidth="1"/>
    <col min="14" max="14" width="9.5703125" style="125" customWidth="1"/>
    <col min="15" max="15" width="99.5703125" style="126" hidden="1" customWidth="1"/>
    <col min="16" max="17" width="138.42578125" style="126" hidden="1" customWidth="1"/>
    <col min="18" max="18" width="34.42578125" style="126" hidden="1" customWidth="1"/>
    <col min="19" max="19" width="110.42578125" style="126" hidden="1" customWidth="1"/>
    <col min="20" max="23" width="34.42578125" style="126" hidden="1" customWidth="1"/>
    <col min="24" max="24" width="110.42578125" style="126" hidden="1" customWidth="1"/>
    <col min="25" max="30" width="84.42578125" style="126" hidden="1" customWidth="1"/>
    <col min="31" max="16384" width="9.42578125" style="125"/>
  </cols>
  <sheetData>
    <row r="1" spans="1:15" s="125" customFormat="1" x14ac:dyDescent="0.2">
      <c r="N1" s="127" t="s">
        <v>109</v>
      </c>
    </row>
    <row r="2" spans="1:15" s="125" customFormat="1" x14ac:dyDescent="0.2">
      <c r="N2" s="127" t="s">
        <v>110</v>
      </c>
    </row>
    <row r="3" spans="1:15" s="125" customFormat="1" x14ac:dyDescent="0.2">
      <c r="N3" s="127"/>
    </row>
    <row r="4" spans="1:15" s="125" customFormat="1" x14ac:dyDescent="0.2">
      <c r="F4" s="139"/>
    </row>
    <row r="5" spans="1:15" s="125" customFormat="1" ht="33.75" x14ac:dyDescent="0.2">
      <c r="A5" s="129" t="s">
        <v>111</v>
      </c>
      <c r="B5" s="128"/>
      <c r="D5" s="483" t="s">
        <v>112</v>
      </c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126" t="s">
        <v>112</v>
      </c>
    </row>
    <row r="6" spans="1:15" s="125" customFormat="1" ht="15" customHeight="1" x14ac:dyDescent="0.2">
      <c r="A6" s="130" t="s">
        <v>113</v>
      </c>
      <c r="D6" s="133" t="s">
        <v>114</v>
      </c>
      <c r="E6" s="133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125" customFormat="1" ht="33" customHeight="1" x14ac:dyDescent="0.2">
      <c r="A7" s="479" t="e">
        <f>CONCATENATE(#REF!," ",,)</f>
        <v>#REF!</v>
      </c>
      <c r="B7" s="479"/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</row>
    <row r="8" spans="1:15" s="125" customFormat="1" x14ac:dyDescent="0.2">
      <c r="A8" s="480" t="s">
        <v>30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15" s="125" customFormat="1" ht="14.25" customHeight="1" x14ac:dyDescent="0.2">
      <c r="A9" s="479" t="e">
        <f>CONCATENATE(#REF!," ",,)</f>
        <v>#REF!</v>
      </c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</row>
    <row r="10" spans="1:15" s="125" customFormat="1" x14ac:dyDescent="0.2">
      <c r="A10" s="480" t="s">
        <v>115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</row>
    <row r="11" spans="1:15" s="125" customFormat="1" ht="18" x14ac:dyDescent="0.25">
      <c r="A11" s="484" t="e">
        <f xml:space="preserve"> CONCATENATE("ЛОКАЛЬНЫЙ СМЕТНЫЙ РАСЧЕТ №",#REF!)</f>
        <v>#REF!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</row>
    <row r="12" spans="1:15" s="125" customFormat="1" ht="22.35" customHeight="1" x14ac:dyDescent="0.2">
      <c r="A12" s="479" t="e">
        <f>CONCATENATE(#REF!,". ",#REF!,". ",#REF!,"-",#REF!,". ",#REF!)</f>
        <v>#REF!</v>
      </c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79"/>
      <c r="M12" s="479"/>
      <c r="N12" s="479"/>
    </row>
    <row r="13" spans="1:15" s="125" customFormat="1" x14ac:dyDescent="0.2">
      <c r="A13" s="480" t="s">
        <v>116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</row>
    <row r="14" spans="1:15" s="125" customFormat="1" ht="18" customHeight="1" x14ac:dyDescent="0.2">
      <c r="A14" s="125" t="s">
        <v>117</v>
      </c>
      <c r="B14" s="137" t="s">
        <v>118</v>
      </c>
      <c r="C14" s="125" t="s">
        <v>119</v>
      </c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5" s="125" customFormat="1" x14ac:dyDescent="0.2">
      <c r="A15" s="125" t="s">
        <v>120</v>
      </c>
      <c r="B15" s="481" t="e">
        <f>#REF!</f>
        <v>#REF!</v>
      </c>
      <c r="C15" s="481"/>
      <c r="D15" s="481"/>
      <c r="E15" s="481"/>
      <c r="F15" s="481"/>
      <c r="G15" s="126"/>
      <c r="H15" s="126"/>
      <c r="I15" s="126"/>
      <c r="J15" s="126"/>
      <c r="K15" s="126"/>
      <c r="L15" s="126"/>
      <c r="M15" s="126"/>
      <c r="N15" s="126"/>
    </row>
    <row r="16" spans="1:15" s="125" customFormat="1" x14ac:dyDescent="0.2">
      <c r="B16" s="482" t="s">
        <v>121</v>
      </c>
      <c r="C16" s="482"/>
      <c r="D16" s="482"/>
      <c r="E16" s="482"/>
      <c r="F16" s="482"/>
      <c r="G16" s="134"/>
      <c r="H16" s="134"/>
      <c r="I16" s="134"/>
      <c r="J16" s="134"/>
      <c r="K16" s="134"/>
      <c r="L16" s="134"/>
      <c r="M16" s="136"/>
      <c r="N16" s="134"/>
    </row>
    <row r="17" spans="1:31" x14ac:dyDescent="0.2">
      <c r="D17" s="135"/>
      <c r="E17" s="135"/>
      <c r="F17" s="135"/>
      <c r="G17" s="135"/>
      <c r="H17" s="135"/>
      <c r="I17" s="135"/>
      <c r="J17" s="135"/>
      <c r="K17" s="135"/>
      <c r="L17" s="135"/>
      <c r="M17" s="134"/>
      <c r="N17" s="13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</row>
    <row r="18" spans="1:31" ht="15" x14ac:dyDescent="0.25">
      <c r="A18" s="131" t="s">
        <v>122</v>
      </c>
      <c r="D18" s="133" t="e">
        <f>CONCATENATE("Январь 2000г. с пересчетом в уровень цен"," ",#REF!,)</f>
        <v>#REF!</v>
      </c>
      <c r="F18" s="132"/>
      <c r="G18" s="132"/>
      <c r="H18" s="132"/>
      <c r="I18" s="132"/>
      <c r="J18" s="132"/>
      <c r="K18" s="132"/>
      <c r="L18" s="132"/>
      <c r="M18" s="132"/>
      <c r="N18" s="132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47" t="s">
        <v>136</v>
      </c>
    </row>
  </sheetData>
  <dataConsolidate/>
  <mergeCells count="10">
    <mergeCell ref="A12:N12"/>
    <mergeCell ref="A13:N13"/>
    <mergeCell ref="B15:F15"/>
    <mergeCell ref="B16:F16"/>
    <mergeCell ref="D5:N5"/>
    <mergeCell ref="A7:N7"/>
    <mergeCell ref="A8:N8"/>
    <mergeCell ref="A9:N9"/>
    <mergeCell ref="A10:N10"/>
    <mergeCell ref="A11:N11"/>
  </mergeCells>
  <printOptions horizontalCentered="1"/>
  <pageMargins left="0.39370077848434398" right="0.39370077848434398" top="0.78740155696868896" bottom="0.74803149700164795" header="0.118110239505768" footer="0.118110239505768"/>
  <pageSetup paperSize="9" orientation="landscape" r:id="rId1"/>
  <headerFooter>
    <oddHeader>&amp;LГРАНД-Смета 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rgb="FF92D050"/>
  </sheetPr>
  <dimension ref="A1:AE18"/>
  <sheetViews>
    <sheetView view="pageBreakPreview" zoomScale="110" zoomScaleNormal="110" zoomScaleSheetLayoutView="110" workbookViewId="0">
      <selection activeCell="J29" sqref="J29"/>
    </sheetView>
  </sheetViews>
  <sheetFormatPr defaultColWidth="9.42578125" defaultRowHeight="11.25" customHeight="1" x14ac:dyDescent="0.2"/>
  <cols>
    <col min="1" max="1" width="8.42578125" style="125" customWidth="1"/>
    <col min="2" max="2" width="20.42578125" style="125" customWidth="1"/>
    <col min="3" max="4" width="10.42578125" style="125" customWidth="1"/>
    <col min="5" max="5" width="13.42578125" style="125" customWidth="1"/>
    <col min="6" max="6" width="8.5703125" style="125" customWidth="1"/>
    <col min="7" max="7" width="7.5703125" style="125" customWidth="1"/>
    <col min="8" max="8" width="8.42578125" style="125" customWidth="1"/>
    <col min="9" max="9" width="8.5703125" style="125" customWidth="1"/>
    <col min="10" max="10" width="9.5703125" style="125" customWidth="1"/>
    <col min="11" max="11" width="8.5703125" style="125" customWidth="1"/>
    <col min="12" max="12" width="10" style="125" customWidth="1"/>
    <col min="13" max="13" width="6" style="125" customWidth="1"/>
    <col min="14" max="14" width="9.5703125" style="125" customWidth="1"/>
    <col min="15" max="15" width="99.5703125" style="126" hidden="1" customWidth="1"/>
    <col min="16" max="17" width="138.42578125" style="126" hidden="1" customWidth="1"/>
    <col min="18" max="18" width="34.42578125" style="126" hidden="1" customWidth="1"/>
    <col min="19" max="19" width="110.42578125" style="126" hidden="1" customWidth="1"/>
    <col min="20" max="23" width="34.42578125" style="126" hidden="1" customWidth="1"/>
    <col min="24" max="24" width="110.42578125" style="126" hidden="1" customWidth="1"/>
    <col min="25" max="30" width="84.42578125" style="126" hidden="1" customWidth="1"/>
    <col min="31" max="16384" width="9.42578125" style="125"/>
  </cols>
  <sheetData>
    <row r="1" spans="1:15" s="125" customFormat="1" x14ac:dyDescent="0.2">
      <c r="N1" s="127" t="s">
        <v>109</v>
      </c>
    </row>
    <row r="2" spans="1:15" s="125" customFormat="1" x14ac:dyDescent="0.2">
      <c r="N2" s="127" t="s">
        <v>110</v>
      </c>
    </row>
    <row r="3" spans="1:15" s="125" customFormat="1" x14ac:dyDescent="0.2">
      <c r="N3" s="127"/>
    </row>
    <row r="4" spans="1:15" s="125" customFormat="1" x14ac:dyDescent="0.2">
      <c r="F4" s="139"/>
    </row>
    <row r="5" spans="1:15" s="125" customFormat="1" ht="33.75" x14ac:dyDescent="0.2">
      <c r="A5" s="129" t="s">
        <v>111</v>
      </c>
      <c r="B5" s="128"/>
      <c r="D5" s="483" t="s">
        <v>112</v>
      </c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126" t="s">
        <v>112</v>
      </c>
    </row>
    <row r="6" spans="1:15" s="125" customFormat="1" ht="15" customHeight="1" x14ac:dyDescent="0.2">
      <c r="A6" s="130" t="s">
        <v>113</v>
      </c>
      <c r="D6" s="133" t="s">
        <v>114</v>
      </c>
      <c r="E6" s="133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125" customFormat="1" ht="33" customHeight="1" x14ac:dyDescent="0.2">
      <c r="A7" s="479" t="e">
        <f>CONCATENATE(#REF!," ",,)</f>
        <v>#REF!</v>
      </c>
      <c r="B7" s="479"/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</row>
    <row r="8" spans="1:15" s="125" customFormat="1" x14ac:dyDescent="0.2">
      <c r="A8" s="480" t="s">
        <v>30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</row>
    <row r="9" spans="1:15" s="125" customFormat="1" ht="14.25" customHeight="1" x14ac:dyDescent="0.2">
      <c r="A9" s="479" t="e">
        <f>CONCATENATE(#REF!," ",,)</f>
        <v>#REF!</v>
      </c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</row>
    <row r="10" spans="1:15" s="125" customFormat="1" x14ac:dyDescent="0.2">
      <c r="A10" s="480" t="s">
        <v>115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</row>
    <row r="11" spans="1:15" s="125" customFormat="1" ht="18" x14ac:dyDescent="0.25">
      <c r="A11" s="484" t="e">
        <f xml:space="preserve"> CONCATENATE("ЛОКАЛЬНЫЙ СМЕТНЫЙ РАСЧЕТ №",#REF!)</f>
        <v>#REF!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</row>
    <row r="12" spans="1:15" s="125" customFormat="1" ht="22.35" customHeight="1" x14ac:dyDescent="0.2">
      <c r="A12" s="479" t="e">
        <f>CONCATENATE(#REF!,". ",#REF!,". ",#REF!,"-",#REF!,". ",#REF!)</f>
        <v>#REF!</v>
      </c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79"/>
      <c r="M12" s="479"/>
      <c r="N12" s="479"/>
    </row>
    <row r="13" spans="1:15" s="125" customFormat="1" x14ac:dyDescent="0.2">
      <c r="A13" s="480" t="s">
        <v>116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</row>
    <row r="14" spans="1:15" s="125" customFormat="1" ht="18" customHeight="1" x14ac:dyDescent="0.2">
      <c r="A14" s="125" t="s">
        <v>117</v>
      </c>
      <c r="B14" s="137" t="s">
        <v>118</v>
      </c>
      <c r="C14" s="125" t="s">
        <v>119</v>
      </c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5" s="125" customFormat="1" x14ac:dyDescent="0.2">
      <c r="A15" s="125" t="s">
        <v>120</v>
      </c>
      <c r="B15" s="481" t="e">
        <f>#REF!</f>
        <v>#REF!</v>
      </c>
      <c r="C15" s="481"/>
      <c r="D15" s="481"/>
      <c r="E15" s="481"/>
      <c r="F15" s="481"/>
      <c r="G15" s="126"/>
      <c r="H15" s="126"/>
      <c r="I15" s="126"/>
      <c r="J15" s="126"/>
      <c r="K15" s="126"/>
      <c r="L15" s="126"/>
      <c r="M15" s="126"/>
      <c r="N15" s="126"/>
    </row>
    <row r="16" spans="1:15" s="125" customFormat="1" x14ac:dyDescent="0.2">
      <c r="B16" s="482" t="s">
        <v>121</v>
      </c>
      <c r="C16" s="482"/>
      <c r="D16" s="482"/>
      <c r="E16" s="482"/>
      <c r="F16" s="482"/>
      <c r="G16" s="134"/>
      <c r="H16" s="134"/>
      <c r="I16" s="134"/>
      <c r="J16" s="134"/>
      <c r="K16" s="134"/>
      <c r="L16" s="134"/>
      <c r="M16" s="136"/>
      <c r="N16" s="134"/>
    </row>
    <row r="17" spans="1:31" x14ac:dyDescent="0.2">
      <c r="D17" s="135"/>
      <c r="E17" s="135"/>
      <c r="F17" s="135"/>
      <c r="G17" s="135"/>
      <c r="H17" s="135"/>
      <c r="I17" s="135"/>
      <c r="J17" s="135"/>
      <c r="K17" s="135"/>
      <c r="L17" s="135"/>
      <c r="M17" s="134"/>
      <c r="N17" s="13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</row>
    <row r="18" spans="1:31" ht="15" x14ac:dyDescent="0.25">
      <c r="A18" s="131" t="s">
        <v>122</v>
      </c>
      <c r="D18" s="133" t="e">
        <f>CONCATENATE("Январь 2000г. с пересчетом в уровень цен"," ",#REF!,)</f>
        <v>#REF!</v>
      </c>
      <c r="F18" s="132"/>
      <c r="G18" s="132"/>
      <c r="H18" s="132"/>
      <c r="I18" s="132"/>
      <c r="J18" s="132"/>
      <c r="K18" s="132"/>
      <c r="L18" s="132"/>
      <c r="M18" s="132"/>
      <c r="N18" s="132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47" t="s">
        <v>136</v>
      </c>
    </row>
  </sheetData>
  <dataConsolidate/>
  <mergeCells count="10">
    <mergeCell ref="A12:N12"/>
    <mergeCell ref="A13:N13"/>
    <mergeCell ref="B15:F15"/>
    <mergeCell ref="B16:F16"/>
    <mergeCell ref="D5:N5"/>
    <mergeCell ref="A7:N7"/>
    <mergeCell ref="A8:N8"/>
    <mergeCell ref="A9:N9"/>
    <mergeCell ref="A10:N10"/>
    <mergeCell ref="A11:N11"/>
  </mergeCells>
  <printOptions horizontalCentered="1"/>
  <pageMargins left="0.39370077848434398" right="0.39370077848434398" top="0.78740155696868896" bottom="0.74803149700164795" header="0.118110239505768" footer="0.118110239505768"/>
  <pageSetup paperSize="9" orientation="landscape" r:id="rId1"/>
  <headerFooter>
    <oddHeader>&amp;LГРАНД-Смета 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592"/>
  <sheetViews>
    <sheetView view="pageBreakPreview" topLeftCell="A535" zoomScaleNormal="100" zoomScaleSheetLayoutView="100" workbookViewId="0">
      <selection activeCell="A8" sqref="A8:F8"/>
    </sheetView>
  </sheetViews>
  <sheetFormatPr defaultColWidth="9.140625" defaultRowHeight="11.25" customHeight="1" x14ac:dyDescent="0.2"/>
  <cols>
    <col min="1" max="1" width="9.7109375" style="401" customWidth="1"/>
    <col min="2" max="2" width="20.7109375" style="401" customWidth="1"/>
    <col min="3" max="3" width="10.7109375" style="401" customWidth="1"/>
    <col min="4" max="4" width="12.85546875" style="401" customWidth="1"/>
    <col min="5" max="5" width="10.42578125" style="401" customWidth="1"/>
    <col min="6" max="6" width="11.7109375" style="401" customWidth="1"/>
    <col min="7" max="7" width="6.140625" style="401" customWidth="1"/>
    <col min="8" max="8" width="9.28515625" style="401" customWidth="1"/>
    <col min="9" max="9" width="10.7109375" style="401" customWidth="1"/>
    <col min="10" max="10" width="12.42578125" style="401" customWidth="1"/>
    <col min="11" max="11" width="13.28515625" style="401" customWidth="1"/>
    <col min="12" max="12" width="17" style="401" customWidth="1"/>
    <col min="13" max="13" width="11.5703125" style="401" customWidth="1"/>
    <col min="14" max="14" width="17" style="401" customWidth="1"/>
    <col min="15" max="15" width="12.85546875" style="401" customWidth="1"/>
    <col min="16" max="16" width="17" style="401" customWidth="1"/>
    <col min="17" max="17" width="75.28515625" style="277" hidden="1" customWidth="1"/>
    <col min="18" max="18" width="126.5703125" style="277" hidden="1" customWidth="1"/>
    <col min="19" max="27" width="9.140625" style="401"/>
    <col min="28" max="33" width="76.140625" style="322" hidden="1" customWidth="1"/>
    <col min="34" max="43" width="127.28515625" style="322" hidden="1" customWidth="1"/>
    <col min="44" max="49" width="76.140625" style="322" hidden="1" customWidth="1"/>
    <col min="50" max="59" width="127.28515625" style="322" hidden="1" customWidth="1"/>
    <col min="60" max="65" width="76.140625" style="322" hidden="1" customWidth="1"/>
    <col min="66" max="75" width="127.28515625" style="322" hidden="1" customWidth="1"/>
    <col min="76" max="81" width="76.140625" style="322" hidden="1" customWidth="1"/>
    <col min="82" max="91" width="127.28515625" style="322" hidden="1" customWidth="1"/>
    <col min="92" max="97" width="76.140625" style="322" hidden="1" customWidth="1"/>
    <col min="98" max="107" width="127.28515625" style="322" hidden="1" customWidth="1"/>
    <col min="108" max="113" width="76.140625" style="322" hidden="1" customWidth="1"/>
    <col min="114" max="123" width="127.28515625" style="322" hidden="1" customWidth="1"/>
    <col min="124" max="129" width="76.140625" style="322" hidden="1" customWidth="1"/>
    <col min="130" max="139" width="127.28515625" style="322" hidden="1" customWidth="1"/>
    <col min="140" max="187" width="203.42578125" style="322" hidden="1" customWidth="1"/>
    <col min="188" max="192" width="66.42578125" style="322" hidden="1" customWidth="1"/>
    <col min="193" max="196" width="45.7109375" style="322" hidden="1" customWidth="1"/>
    <col min="197" max="198" width="203.42578125" style="322" hidden="1" customWidth="1"/>
    <col min="199" max="203" width="51.85546875" style="322" hidden="1" customWidth="1"/>
    <col min="204" max="204" width="173" style="322" hidden="1" customWidth="1"/>
    <col min="205" max="211" width="51.85546875" style="322" hidden="1" customWidth="1"/>
    <col min="212" max="214" width="156" style="322" hidden="1" customWidth="1"/>
    <col min="215" max="215" width="84.28515625" style="322" hidden="1" customWidth="1"/>
    <col min="216" max="218" width="156" style="322" hidden="1" customWidth="1"/>
    <col min="219" max="219" width="84.28515625" style="322" hidden="1" customWidth="1"/>
    <col min="220" max="225" width="61.140625" style="322" hidden="1" customWidth="1"/>
    <col min="226" max="231" width="82" style="322" hidden="1" customWidth="1"/>
    <col min="232" max="237" width="61.140625" style="322" hidden="1" customWidth="1"/>
    <col min="238" max="243" width="82" style="322" hidden="1" customWidth="1"/>
    <col min="244" max="16384" width="9.140625" style="401"/>
  </cols>
  <sheetData>
    <row r="1" spans="1:171" s="272" customFormat="1" ht="15" x14ac:dyDescent="0.25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1" t="s">
        <v>306</v>
      </c>
    </row>
    <row r="2" spans="1:171" s="272" customFormat="1" ht="11.25" customHeight="1" x14ac:dyDescent="0.25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P2" s="271" t="s">
        <v>307</v>
      </c>
    </row>
    <row r="3" spans="1:171" s="272" customFormat="1" ht="15" x14ac:dyDescent="0.25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P3" s="271"/>
    </row>
    <row r="4" spans="1:171" s="272" customFormat="1" ht="12.75" customHeight="1" x14ac:dyDescent="0.25">
      <c r="A4" s="498" t="s">
        <v>113</v>
      </c>
      <c r="B4" s="498"/>
      <c r="C4" s="498"/>
      <c r="D4" s="498"/>
      <c r="E4" s="498"/>
      <c r="F4" s="498"/>
      <c r="G4" s="521" t="s">
        <v>308</v>
      </c>
      <c r="H4" s="521"/>
      <c r="I4" s="521"/>
      <c r="J4" s="521"/>
      <c r="K4" s="521"/>
      <c r="L4" s="521"/>
      <c r="M4" s="521"/>
      <c r="N4" s="521"/>
      <c r="O4" s="521"/>
      <c r="P4" s="521"/>
    </row>
    <row r="5" spans="1:171" s="272" customFormat="1" ht="45" customHeight="1" x14ac:dyDescent="0.25">
      <c r="A5" s="498" t="s">
        <v>111</v>
      </c>
      <c r="B5" s="498"/>
      <c r="C5" s="498"/>
      <c r="D5" s="498"/>
      <c r="E5" s="498"/>
      <c r="F5" s="498"/>
      <c r="G5" s="519" t="s">
        <v>309</v>
      </c>
      <c r="H5" s="519"/>
      <c r="I5" s="519"/>
      <c r="J5" s="519"/>
      <c r="K5" s="519"/>
      <c r="L5" s="519"/>
      <c r="M5" s="519"/>
      <c r="N5" s="519"/>
      <c r="O5" s="519"/>
      <c r="P5" s="519"/>
      <c r="AB5" s="274" t="s">
        <v>111</v>
      </c>
      <c r="AC5" s="274" t="s">
        <v>178</v>
      </c>
      <c r="AD5" s="274" t="s">
        <v>178</v>
      </c>
      <c r="AE5" s="274" t="s">
        <v>178</v>
      </c>
      <c r="AF5" s="274" t="s">
        <v>178</v>
      </c>
      <c r="AG5" s="274" t="s">
        <v>178</v>
      </c>
      <c r="AH5" s="274" t="s">
        <v>309</v>
      </c>
      <c r="AI5" s="274" t="s">
        <v>178</v>
      </c>
      <c r="AJ5" s="274" t="s">
        <v>178</v>
      </c>
      <c r="AK5" s="274" t="s">
        <v>178</v>
      </c>
      <c r="AL5" s="274" t="s">
        <v>178</v>
      </c>
      <c r="AM5" s="274" t="s">
        <v>178</v>
      </c>
      <c r="AN5" s="274" t="s">
        <v>178</v>
      </c>
      <c r="AO5" s="274" t="s">
        <v>178</v>
      </c>
      <c r="AP5" s="274" t="s">
        <v>178</v>
      </c>
      <c r="AQ5" s="274" t="s">
        <v>178</v>
      </c>
    </row>
    <row r="6" spans="1:171" s="272" customFormat="1" ht="67.5" customHeight="1" x14ac:dyDescent="0.25">
      <c r="A6" s="498" t="s">
        <v>310</v>
      </c>
      <c r="B6" s="498"/>
      <c r="C6" s="498"/>
      <c r="D6" s="498"/>
      <c r="E6" s="498"/>
      <c r="F6" s="498"/>
      <c r="G6" s="519" t="s">
        <v>311</v>
      </c>
      <c r="H6" s="519"/>
      <c r="I6" s="519"/>
      <c r="J6" s="519"/>
      <c r="K6" s="519"/>
      <c r="L6" s="519"/>
      <c r="M6" s="519"/>
      <c r="N6" s="519"/>
      <c r="O6" s="519"/>
      <c r="P6" s="519"/>
      <c r="AR6" s="274" t="s">
        <v>310</v>
      </c>
      <c r="AS6" s="274" t="s">
        <v>178</v>
      </c>
      <c r="AT6" s="274" t="s">
        <v>178</v>
      </c>
      <c r="AU6" s="274" t="s">
        <v>178</v>
      </c>
      <c r="AV6" s="274" t="s">
        <v>178</v>
      </c>
      <c r="AW6" s="274" t="s">
        <v>178</v>
      </c>
      <c r="AX6" s="274" t="s">
        <v>311</v>
      </c>
      <c r="AY6" s="274" t="s">
        <v>178</v>
      </c>
      <c r="AZ6" s="274" t="s">
        <v>178</v>
      </c>
      <c r="BA6" s="274" t="s">
        <v>178</v>
      </c>
      <c r="BB6" s="274" t="s">
        <v>178</v>
      </c>
      <c r="BC6" s="274" t="s">
        <v>178</v>
      </c>
      <c r="BD6" s="274" t="s">
        <v>178</v>
      </c>
      <c r="BE6" s="274" t="s">
        <v>178</v>
      </c>
      <c r="BF6" s="274" t="s">
        <v>178</v>
      </c>
      <c r="BG6" s="274" t="s">
        <v>178</v>
      </c>
    </row>
    <row r="7" spans="1:171" s="272" customFormat="1" ht="67.5" customHeight="1" x14ac:dyDescent="0.25">
      <c r="A7" s="518" t="s">
        <v>251</v>
      </c>
      <c r="B7" s="518"/>
      <c r="C7" s="518"/>
      <c r="D7" s="518"/>
      <c r="E7" s="518"/>
      <c r="F7" s="518"/>
      <c r="G7" s="519" t="s">
        <v>442</v>
      </c>
      <c r="H7" s="519"/>
      <c r="I7" s="519"/>
      <c r="J7" s="519"/>
      <c r="K7" s="519"/>
      <c r="L7" s="519"/>
      <c r="M7" s="519"/>
      <c r="N7" s="519"/>
      <c r="O7" s="519"/>
      <c r="P7" s="519"/>
      <c r="Q7" s="275" t="s">
        <v>251</v>
      </c>
      <c r="R7" s="276" t="s">
        <v>442</v>
      </c>
      <c r="S7" s="274"/>
      <c r="T7" s="274"/>
      <c r="U7" s="274"/>
      <c r="V7" s="274"/>
      <c r="W7" s="274"/>
      <c r="X7" s="274"/>
      <c r="Y7" s="274"/>
      <c r="Z7" s="274"/>
      <c r="AA7" s="274"/>
      <c r="BH7" s="274" t="s">
        <v>251</v>
      </c>
      <c r="BI7" s="274" t="s">
        <v>178</v>
      </c>
      <c r="BJ7" s="274" t="s">
        <v>178</v>
      </c>
      <c r="BK7" s="274" t="s">
        <v>178</v>
      </c>
      <c r="BL7" s="274" t="s">
        <v>178</v>
      </c>
      <c r="BM7" s="274" t="s">
        <v>178</v>
      </c>
      <c r="BN7" s="274" t="s">
        <v>442</v>
      </c>
      <c r="BO7" s="274" t="s">
        <v>178</v>
      </c>
      <c r="BP7" s="274" t="s">
        <v>178</v>
      </c>
      <c r="BQ7" s="274" t="s">
        <v>178</v>
      </c>
      <c r="BR7" s="274" t="s">
        <v>178</v>
      </c>
      <c r="BS7" s="274" t="s">
        <v>178</v>
      </c>
      <c r="BT7" s="274" t="s">
        <v>178</v>
      </c>
      <c r="BU7" s="274" t="s">
        <v>178</v>
      </c>
      <c r="BV7" s="274" t="s">
        <v>178</v>
      </c>
      <c r="BW7" s="274" t="s">
        <v>178</v>
      </c>
    </row>
    <row r="8" spans="1:171" s="272" customFormat="1" ht="33.75" customHeight="1" x14ac:dyDescent="0.25">
      <c r="A8" s="498" t="s">
        <v>312</v>
      </c>
      <c r="B8" s="498"/>
      <c r="C8" s="498"/>
      <c r="D8" s="498"/>
      <c r="E8" s="498"/>
      <c r="F8" s="498"/>
      <c r="G8" s="519" t="s">
        <v>443</v>
      </c>
      <c r="H8" s="519"/>
      <c r="I8" s="519"/>
      <c r="J8" s="519"/>
      <c r="K8" s="519"/>
      <c r="L8" s="519"/>
      <c r="M8" s="519"/>
      <c r="N8" s="519"/>
      <c r="O8" s="519"/>
      <c r="P8" s="519"/>
      <c r="Q8" s="275" t="s">
        <v>312</v>
      </c>
      <c r="R8" s="276" t="s">
        <v>443</v>
      </c>
      <c r="S8" s="274"/>
      <c r="T8" s="274"/>
      <c r="U8" s="274"/>
      <c r="V8" s="274"/>
      <c r="W8" s="274"/>
      <c r="X8" s="274"/>
      <c r="Y8" s="274"/>
      <c r="Z8" s="274"/>
      <c r="AA8" s="274"/>
      <c r="BX8" s="274" t="s">
        <v>312</v>
      </c>
      <c r="BY8" s="274" t="s">
        <v>178</v>
      </c>
      <c r="BZ8" s="274" t="s">
        <v>178</v>
      </c>
      <c r="CA8" s="274" t="s">
        <v>178</v>
      </c>
      <c r="CB8" s="274" t="s">
        <v>178</v>
      </c>
      <c r="CC8" s="274" t="s">
        <v>178</v>
      </c>
      <c r="CD8" s="274" t="s">
        <v>443</v>
      </c>
      <c r="CE8" s="274" t="s">
        <v>178</v>
      </c>
      <c r="CF8" s="274" t="s">
        <v>178</v>
      </c>
      <c r="CG8" s="274" t="s">
        <v>178</v>
      </c>
      <c r="CH8" s="274" t="s">
        <v>178</v>
      </c>
      <c r="CI8" s="274" t="s">
        <v>178</v>
      </c>
      <c r="CJ8" s="274" t="s">
        <v>178</v>
      </c>
      <c r="CK8" s="274" t="s">
        <v>178</v>
      </c>
      <c r="CL8" s="274" t="s">
        <v>178</v>
      </c>
      <c r="CM8" s="274" t="s">
        <v>178</v>
      </c>
    </row>
    <row r="9" spans="1:171" s="272" customFormat="1" ht="11.25" customHeight="1" x14ac:dyDescent="0.25">
      <c r="A9" s="498" t="s">
        <v>313</v>
      </c>
      <c r="B9" s="498"/>
      <c r="C9" s="498"/>
      <c r="D9" s="498"/>
      <c r="E9" s="498"/>
      <c r="F9" s="498"/>
      <c r="G9" s="519"/>
      <c r="H9" s="519"/>
      <c r="I9" s="519"/>
      <c r="J9" s="519"/>
      <c r="K9" s="519"/>
      <c r="L9" s="519"/>
      <c r="M9" s="519"/>
      <c r="N9" s="519"/>
      <c r="O9" s="519"/>
      <c r="P9" s="519"/>
      <c r="CN9" s="274" t="s">
        <v>313</v>
      </c>
      <c r="CO9" s="274" t="s">
        <v>178</v>
      </c>
      <c r="CP9" s="274" t="s">
        <v>178</v>
      </c>
      <c r="CQ9" s="274" t="s">
        <v>178</v>
      </c>
      <c r="CR9" s="274" t="s">
        <v>178</v>
      </c>
      <c r="CS9" s="274" t="s">
        <v>178</v>
      </c>
      <c r="CT9" s="274" t="s">
        <v>178</v>
      </c>
      <c r="CU9" s="274" t="s">
        <v>178</v>
      </c>
      <c r="CV9" s="274" t="s">
        <v>178</v>
      </c>
      <c r="CW9" s="274" t="s">
        <v>178</v>
      </c>
      <c r="CX9" s="274" t="s">
        <v>178</v>
      </c>
      <c r="CY9" s="274" t="s">
        <v>178</v>
      </c>
      <c r="CZ9" s="274" t="s">
        <v>178</v>
      </c>
      <c r="DA9" s="274" t="s">
        <v>178</v>
      </c>
      <c r="DB9" s="274" t="s">
        <v>178</v>
      </c>
      <c r="DC9" s="274" t="s">
        <v>178</v>
      </c>
    </row>
    <row r="10" spans="1:171" s="272" customFormat="1" ht="11.25" customHeight="1" x14ac:dyDescent="0.25">
      <c r="A10" s="498" t="s">
        <v>250</v>
      </c>
      <c r="B10" s="498"/>
      <c r="C10" s="498"/>
      <c r="D10" s="498"/>
      <c r="E10" s="498"/>
      <c r="F10" s="498"/>
      <c r="G10" s="519" t="s">
        <v>314</v>
      </c>
      <c r="H10" s="519"/>
      <c r="I10" s="519"/>
      <c r="J10" s="519"/>
      <c r="K10" s="519"/>
      <c r="L10" s="519"/>
      <c r="M10" s="519"/>
      <c r="N10" s="519"/>
      <c r="O10" s="519"/>
      <c r="P10" s="519"/>
      <c r="R10" s="277" t="s">
        <v>314</v>
      </c>
      <c r="DD10" s="274" t="s">
        <v>250</v>
      </c>
      <c r="DE10" s="274" t="s">
        <v>178</v>
      </c>
      <c r="DF10" s="274" t="s">
        <v>178</v>
      </c>
      <c r="DG10" s="274" t="s">
        <v>178</v>
      </c>
      <c r="DH10" s="274" t="s">
        <v>178</v>
      </c>
      <c r="DI10" s="274" t="s">
        <v>178</v>
      </c>
      <c r="DJ10" s="274" t="s">
        <v>314</v>
      </c>
      <c r="DK10" s="274" t="s">
        <v>178</v>
      </c>
      <c r="DL10" s="274" t="s">
        <v>178</v>
      </c>
      <c r="DM10" s="274" t="s">
        <v>178</v>
      </c>
      <c r="DN10" s="274" t="s">
        <v>178</v>
      </c>
      <c r="DO10" s="274" t="s">
        <v>178</v>
      </c>
      <c r="DP10" s="274" t="s">
        <v>178</v>
      </c>
      <c r="DQ10" s="274" t="s">
        <v>178</v>
      </c>
      <c r="DR10" s="274" t="s">
        <v>178</v>
      </c>
      <c r="DS10" s="274" t="s">
        <v>178</v>
      </c>
    </row>
    <row r="11" spans="1:171" s="272" customFormat="1" ht="15" x14ac:dyDescent="0.25">
      <c r="A11" s="498" t="s">
        <v>249</v>
      </c>
      <c r="B11" s="498"/>
      <c r="C11" s="498"/>
      <c r="D11" s="498"/>
      <c r="E11" s="498"/>
      <c r="F11" s="498"/>
      <c r="G11" s="519" t="s">
        <v>315</v>
      </c>
      <c r="H11" s="519"/>
      <c r="I11" s="519"/>
      <c r="J11" s="519"/>
      <c r="K11" s="519"/>
      <c r="L11" s="519"/>
      <c r="M11" s="519"/>
      <c r="N11" s="519"/>
      <c r="O11" s="519"/>
      <c r="P11" s="519"/>
      <c r="R11" s="277" t="s">
        <v>315</v>
      </c>
      <c r="DT11" s="274" t="s">
        <v>249</v>
      </c>
      <c r="DU11" s="274" t="s">
        <v>178</v>
      </c>
      <c r="DV11" s="274" t="s">
        <v>178</v>
      </c>
      <c r="DW11" s="274" t="s">
        <v>178</v>
      </c>
      <c r="DX11" s="274" t="s">
        <v>178</v>
      </c>
      <c r="DY11" s="274" t="s">
        <v>178</v>
      </c>
      <c r="DZ11" s="274" t="s">
        <v>315</v>
      </c>
      <c r="EA11" s="274" t="s">
        <v>178</v>
      </c>
      <c r="EB11" s="274" t="s">
        <v>178</v>
      </c>
      <c r="EC11" s="274" t="s">
        <v>178</v>
      </c>
      <c r="ED11" s="274" t="s">
        <v>178</v>
      </c>
      <c r="EE11" s="274" t="s">
        <v>178</v>
      </c>
      <c r="EF11" s="274" t="s">
        <v>178</v>
      </c>
      <c r="EG11" s="274" t="s">
        <v>178</v>
      </c>
      <c r="EH11" s="274" t="s">
        <v>178</v>
      </c>
      <c r="EI11" s="274" t="s">
        <v>178</v>
      </c>
    </row>
    <row r="12" spans="1:171" s="272" customFormat="1" ht="6" customHeight="1" x14ac:dyDescent="0.25">
      <c r="A12" s="278"/>
      <c r="B12" s="273"/>
      <c r="C12" s="273"/>
      <c r="D12" s="273"/>
      <c r="E12" s="273"/>
      <c r="F12" s="279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71" s="272" customFormat="1" ht="15" x14ac:dyDescent="0.25">
      <c r="A13" s="514" t="s">
        <v>474</v>
      </c>
      <c r="B13" s="514"/>
      <c r="C13" s="514"/>
      <c r="D13" s="514"/>
      <c r="E13" s="514"/>
      <c r="F13" s="514"/>
      <c r="G13" s="514"/>
      <c r="H13" s="514"/>
      <c r="I13" s="514"/>
      <c r="J13" s="514"/>
      <c r="K13" s="514"/>
      <c r="L13" s="514"/>
      <c r="M13" s="514"/>
      <c r="N13" s="514"/>
      <c r="O13" s="514"/>
      <c r="P13" s="514"/>
      <c r="EJ13" s="274" t="s">
        <v>248</v>
      </c>
      <c r="EK13" s="274" t="s">
        <v>178</v>
      </c>
      <c r="EL13" s="274" t="s">
        <v>178</v>
      </c>
      <c r="EM13" s="274" t="s">
        <v>178</v>
      </c>
      <c r="EN13" s="274" t="s">
        <v>178</v>
      </c>
      <c r="EO13" s="274" t="s">
        <v>178</v>
      </c>
      <c r="EP13" s="274" t="s">
        <v>178</v>
      </c>
      <c r="EQ13" s="274" t="s">
        <v>178</v>
      </c>
      <c r="ER13" s="274" t="s">
        <v>178</v>
      </c>
      <c r="ES13" s="274" t="s">
        <v>178</v>
      </c>
      <c r="ET13" s="274" t="s">
        <v>178</v>
      </c>
      <c r="EU13" s="274" t="s">
        <v>178</v>
      </c>
      <c r="EV13" s="274" t="s">
        <v>178</v>
      </c>
      <c r="EW13" s="274" t="s">
        <v>178</v>
      </c>
      <c r="EX13" s="274" t="s">
        <v>178</v>
      </c>
      <c r="EY13" s="274" t="s">
        <v>178</v>
      </c>
    </row>
    <row r="14" spans="1:171" s="272" customFormat="1" ht="15" customHeight="1" x14ac:dyDescent="0.25">
      <c r="A14" s="515" t="s">
        <v>30</v>
      </c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</row>
    <row r="15" spans="1:171" s="272" customFormat="1" ht="6" customHeight="1" x14ac:dyDescent="0.25">
      <c r="A15" s="281"/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</row>
    <row r="16" spans="1:171" s="272" customFormat="1" ht="15" x14ac:dyDescent="0.25">
      <c r="A16" s="514" t="s">
        <v>450</v>
      </c>
      <c r="B16" s="514"/>
      <c r="C16" s="514"/>
      <c r="D16" s="514"/>
      <c r="E16" s="514"/>
      <c r="F16" s="514"/>
      <c r="G16" s="514"/>
      <c r="H16" s="514"/>
      <c r="I16" s="514"/>
      <c r="J16" s="514"/>
      <c r="K16" s="514"/>
      <c r="L16" s="514"/>
      <c r="M16" s="514"/>
      <c r="N16" s="514"/>
      <c r="O16" s="514"/>
      <c r="P16" s="514"/>
      <c r="EZ16" s="274" t="s">
        <v>252</v>
      </c>
      <c r="FA16" s="274" t="s">
        <v>178</v>
      </c>
      <c r="FB16" s="274" t="s">
        <v>178</v>
      </c>
      <c r="FC16" s="274" t="s">
        <v>178</v>
      </c>
      <c r="FD16" s="274" t="s">
        <v>178</v>
      </c>
      <c r="FE16" s="274" t="s">
        <v>178</v>
      </c>
      <c r="FF16" s="274" t="s">
        <v>178</v>
      </c>
      <c r="FG16" s="274" t="s">
        <v>178</v>
      </c>
      <c r="FH16" s="274" t="s">
        <v>178</v>
      </c>
      <c r="FI16" s="274" t="s">
        <v>178</v>
      </c>
      <c r="FJ16" s="274" t="s">
        <v>178</v>
      </c>
      <c r="FK16" s="274" t="s">
        <v>178</v>
      </c>
      <c r="FL16" s="274" t="s">
        <v>178</v>
      </c>
      <c r="FM16" s="274" t="s">
        <v>178</v>
      </c>
      <c r="FN16" s="274" t="s">
        <v>178</v>
      </c>
      <c r="FO16" s="274" t="s">
        <v>178</v>
      </c>
    </row>
    <row r="17" spans="1:196" s="272" customFormat="1" ht="15" x14ac:dyDescent="0.25">
      <c r="A17" s="515" t="s">
        <v>115</v>
      </c>
      <c r="B17" s="515"/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5"/>
      <c r="N17" s="515"/>
      <c r="O17" s="515"/>
      <c r="P17" s="515"/>
    </row>
    <row r="18" spans="1:196" s="272" customFormat="1" ht="17.25" customHeight="1" x14ac:dyDescent="0.25">
      <c r="A18" s="516" t="s">
        <v>316</v>
      </c>
      <c r="B18" s="516"/>
      <c r="C18" s="516"/>
      <c r="D18" s="516"/>
      <c r="E18" s="516"/>
      <c r="F18" s="516"/>
      <c r="G18" s="516"/>
      <c r="H18" s="516"/>
      <c r="I18" s="516"/>
      <c r="J18" s="516"/>
      <c r="K18" s="516"/>
      <c r="L18" s="516"/>
      <c r="M18" s="516"/>
      <c r="N18" s="516"/>
      <c r="O18" s="516"/>
      <c r="P18" s="516"/>
    </row>
    <row r="19" spans="1:196" s="272" customFormat="1" ht="8.25" customHeight="1" x14ac:dyDescent="0.25">
      <c r="A19" s="282"/>
      <c r="B19" s="282"/>
      <c r="C19" s="282"/>
      <c r="D19" s="282"/>
      <c r="E19" s="282"/>
      <c r="F19" s="282"/>
      <c r="G19" s="282"/>
      <c r="H19" s="282"/>
      <c r="I19" s="282"/>
      <c r="J19" s="282"/>
      <c r="K19" s="282"/>
      <c r="L19" s="282"/>
      <c r="M19" s="282"/>
      <c r="N19" s="282"/>
      <c r="O19" s="282"/>
      <c r="P19" s="282"/>
    </row>
    <row r="20" spans="1:196" s="272" customFormat="1" ht="15" x14ac:dyDescent="0.25">
      <c r="A20" s="514" t="s">
        <v>451</v>
      </c>
      <c r="B20" s="514"/>
      <c r="C20" s="514"/>
      <c r="D20" s="514"/>
      <c r="E20" s="514"/>
      <c r="F20" s="514"/>
      <c r="G20" s="514"/>
      <c r="H20" s="514"/>
      <c r="I20" s="514"/>
      <c r="J20" s="514"/>
      <c r="K20" s="514"/>
      <c r="L20" s="514"/>
      <c r="M20" s="514"/>
      <c r="N20" s="514"/>
      <c r="O20" s="514"/>
      <c r="P20" s="514"/>
      <c r="FP20" s="274" t="s">
        <v>280</v>
      </c>
      <c r="FQ20" s="274" t="s">
        <v>178</v>
      </c>
      <c r="FR20" s="274" t="s">
        <v>178</v>
      </c>
      <c r="FS20" s="274" t="s">
        <v>178</v>
      </c>
      <c r="FT20" s="274" t="s">
        <v>178</v>
      </c>
      <c r="FU20" s="274" t="s">
        <v>178</v>
      </c>
      <c r="FV20" s="274" t="s">
        <v>178</v>
      </c>
      <c r="FW20" s="274" t="s">
        <v>178</v>
      </c>
      <c r="FX20" s="274" t="s">
        <v>178</v>
      </c>
      <c r="FY20" s="274" t="s">
        <v>178</v>
      </c>
      <c r="FZ20" s="274" t="s">
        <v>178</v>
      </c>
      <c r="GA20" s="274" t="s">
        <v>178</v>
      </c>
      <c r="GB20" s="274" t="s">
        <v>178</v>
      </c>
      <c r="GC20" s="274" t="s">
        <v>178</v>
      </c>
      <c r="GD20" s="274" t="s">
        <v>178</v>
      </c>
      <c r="GE20" s="274" t="s">
        <v>178</v>
      </c>
    </row>
    <row r="21" spans="1:196" s="272" customFormat="1" ht="11.25" customHeight="1" x14ac:dyDescent="0.25">
      <c r="A21" s="515" t="s">
        <v>247</v>
      </c>
      <c r="B21" s="515"/>
      <c r="C21" s="515"/>
      <c r="D21" s="515"/>
      <c r="E21" s="515"/>
      <c r="F21" s="515"/>
      <c r="G21" s="515"/>
      <c r="H21" s="515"/>
      <c r="I21" s="515"/>
      <c r="J21" s="515"/>
      <c r="K21" s="515"/>
      <c r="L21" s="515"/>
      <c r="M21" s="515"/>
      <c r="N21" s="515"/>
      <c r="O21" s="515"/>
      <c r="P21" s="515"/>
    </row>
    <row r="22" spans="1:196" s="272" customFormat="1" ht="12" customHeight="1" x14ac:dyDescent="0.25">
      <c r="A22" s="273" t="s">
        <v>117</v>
      </c>
      <c r="B22" s="283" t="s">
        <v>317</v>
      </c>
      <c r="C22" s="270" t="s">
        <v>119</v>
      </c>
      <c r="D22" s="270"/>
      <c r="E22" s="270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</row>
    <row r="23" spans="1:196" s="272" customFormat="1" ht="15" x14ac:dyDescent="0.25">
      <c r="A23" s="273" t="s">
        <v>120</v>
      </c>
      <c r="B23" s="517"/>
      <c r="C23" s="517"/>
      <c r="D23" s="517"/>
      <c r="E23" s="517"/>
      <c r="F23" s="517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GF23" s="274" t="s">
        <v>279</v>
      </c>
      <c r="GG23" s="274" t="s">
        <v>178</v>
      </c>
      <c r="GH23" s="274" t="s">
        <v>178</v>
      </c>
      <c r="GI23" s="274" t="s">
        <v>178</v>
      </c>
      <c r="GJ23" s="274" t="s">
        <v>178</v>
      </c>
    </row>
    <row r="24" spans="1:196" s="272" customFormat="1" ht="10.5" customHeight="1" x14ac:dyDescent="0.25">
      <c r="A24" s="273"/>
      <c r="B24" s="520" t="s">
        <v>121</v>
      </c>
      <c r="C24" s="520"/>
      <c r="D24" s="520"/>
      <c r="E24" s="520"/>
      <c r="F24" s="520"/>
      <c r="G24" s="285"/>
      <c r="H24" s="285"/>
      <c r="I24" s="285"/>
      <c r="J24" s="285"/>
      <c r="K24" s="285"/>
      <c r="L24" s="285"/>
      <c r="M24" s="285"/>
      <c r="N24" s="285"/>
      <c r="O24" s="286"/>
      <c r="P24" s="285"/>
    </row>
    <row r="25" spans="1:196" s="272" customFormat="1" ht="9.75" customHeight="1" x14ac:dyDescent="0.25">
      <c r="A25" s="273"/>
      <c r="B25" s="273"/>
      <c r="C25" s="273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5"/>
      <c r="P25" s="285"/>
    </row>
    <row r="26" spans="1:196" s="272" customFormat="1" ht="15" x14ac:dyDescent="0.25">
      <c r="A26" s="288" t="s">
        <v>318</v>
      </c>
      <c r="B26" s="289"/>
      <c r="C26" s="509" t="s">
        <v>444</v>
      </c>
      <c r="D26" s="509"/>
      <c r="E26" s="509"/>
      <c r="F26" s="509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GK26" s="274" t="s">
        <v>444</v>
      </c>
      <c r="GL26" s="274" t="s">
        <v>178</v>
      </c>
      <c r="GM26" s="274" t="s">
        <v>178</v>
      </c>
      <c r="GN26" s="274" t="s">
        <v>178</v>
      </c>
    </row>
    <row r="27" spans="1:196" s="272" customFormat="1" ht="9.75" customHeight="1" x14ac:dyDescent="0.25">
      <c r="A27" s="273"/>
      <c r="B27" s="289"/>
      <c r="C27" s="290"/>
      <c r="D27" s="291"/>
      <c r="E27" s="291"/>
      <c r="F27" s="291"/>
      <c r="G27" s="292"/>
      <c r="H27" s="292"/>
      <c r="I27" s="292"/>
      <c r="J27" s="292"/>
      <c r="K27" s="292"/>
      <c r="L27" s="292"/>
      <c r="M27" s="292"/>
      <c r="N27" s="292"/>
      <c r="O27" s="292"/>
      <c r="P27" s="292"/>
    </row>
    <row r="28" spans="1:196" s="272" customFormat="1" ht="12" customHeight="1" x14ac:dyDescent="0.25">
      <c r="A28" s="288" t="s">
        <v>246</v>
      </c>
      <c r="B28" s="289"/>
      <c r="C28" s="293"/>
      <c r="D28" s="294">
        <v>4775.18</v>
      </c>
      <c r="E28" s="295" t="s">
        <v>28</v>
      </c>
      <c r="G28" s="289"/>
      <c r="H28" s="289"/>
      <c r="I28" s="289"/>
      <c r="J28" s="289"/>
      <c r="K28" s="289"/>
      <c r="L28" s="289"/>
      <c r="M28" s="289"/>
      <c r="N28" s="296"/>
      <c r="O28" s="296"/>
      <c r="P28" s="289"/>
    </row>
    <row r="29" spans="1:196" s="272" customFormat="1" ht="12" customHeight="1" x14ac:dyDescent="0.25">
      <c r="A29" s="273"/>
      <c r="B29" s="297" t="s">
        <v>245</v>
      </c>
      <c r="C29" s="298"/>
      <c r="D29" s="299"/>
      <c r="E29" s="295"/>
      <c r="G29" s="289"/>
    </row>
    <row r="30" spans="1:196" s="272" customFormat="1" ht="12" customHeight="1" x14ac:dyDescent="0.25">
      <c r="A30" s="273"/>
      <c r="B30" s="300" t="s">
        <v>244</v>
      </c>
      <c r="C30" s="293"/>
      <c r="D30" s="294">
        <v>14.77</v>
      </c>
      <c r="E30" s="295" t="s">
        <v>28</v>
      </c>
      <c r="I30" s="289"/>
      <c r="K30" s="289" t="s">
        <v>243</v>
      </c>
      <c r="L30" s="289"/>
      <c r="M30" s="289"/>
      <c r="N30" s="301"/>
      <c r="O30" s="294">
        <v>183.09</v>
      </c>
      <c r="P30" s="295" t="s">
        <v>28</v>
      </c>
    </row>
    <row r="31" spans="1:196" s="272" customFormat="1" ht="12" customHeight="1" x14ac:dyDescent="0.25">
      <c r="A31" s="273"/>
      <c r="B31" s="300" t="s">
        <v>32</v>
      </c>
      <c r="C31" s="302"/>
      <c r="D31" s="303">
        <v>487.56</v>
      </c>
      <c r="E31" s="295" t="s">
        <v>28</v>
      </c>
      <c r="I31" s="289"/>
      <c r="K31" s="289" t="s">
        <v>319</v>
      </c>
      <c r="L31" s="289"/>
      <c r="M31" s="289"/>
      <c r="N31" s="301"/>
      <c r="O31" s="294">
        <v>7.15</v>
      </c>
      <c r="P31" s="295" t="s">
        <v>28</v>
      </c>
    </row>
    <row r="32" spans="1:196" s="272" customFormat="1" ht="12" customHeight="1" x14ac:dyDescent="0.25">
      <c r="A32" s="273"/>
      <c r="B32" s="300" t="s">
        <v>123</v>
      </c>
      <c r="C32" s="302"/>
      <c r="D32" s="303">
        <v>4272.8500000000004</v>
      </c>
      <c r="E32" s="295" t="s">
        <v>28</v>
      </c>
      <c r="I32" s="289"/>
      <c r="K32" s="289" t="s">
        <v>242</v>
      </c>
      <c r="L32" s="289"/>
      <c r="M32" s="289"/>
      <c r="N32" s="304"/>
      <c r="O32" s="303">
        <v>468.83</v>
      </c>
      <c r="P32" s="305" t="s">
        <v>320</v>
      </c>
    </row>
    <row r="33" spans="1:206" s="272" customFormat="1" ht="12" customHeight="1" x14ac:dyDescent="0.25">
      <c r="A33" s="273"/>
      <c r="B33" s="300" t="s">
        <v>124</v>
      </c>
      <c r="C33" s="302"/>
      <c r="D33" s="294">
        <v>0</v>
      </c>
      <c r="E33" s="295" t="s">
        <v>28</v>
      </c>
      <c r="I33" s="289"/>
      <c r="K33" s="289" t="s">
        <v>241</v>
      </c>
      <c r="L33" s="289"/>
      <c r="M33" s="289"/>
      <c r="N33" s="304"/>
      <c r="O33" s="303">
        <v>14.97</v>
      </c>
      <c r="P33" s="305" t="s">
        <v>320</v>
      </c>
    </row>
    <row r="34" spans="1:206" s="272" customFormat="1" ht="9.75" customHeight="1" x14ac:dyDescent="0.25">
      <c r="A34" s="273"/>
      <c r="B34" s="289"/>
      <c r="D34" s="306"/>
      <c r="E34" s="295"/>
      <c r="H34" s="289"/>
      <c r="I34" s="289"/>
      <c r="J34" s="289"/>
      <c r="K34" s="289"/>
      <c r="L34" s="289"/>
      <c r="M34" s="289"/>
      <c r="N34" s="292"/>
      <c r="O34" s="292"/>
      <c r="P34" s="289"/>
    </row>
    <row r="35" spans="1:206" s="272" customFormat="1" ht="11.25" customHeight="1" x14ac:dyDescent="0.25">
      <c r="A35" s="510" t="s">
        <v>153</v>
      </c>
      <c r="B35" s="499" t="s">
        <v>125</v>
      </c>
      <c r="C35" s="500" t="s">
        <v>240</v>
      </c>
      <c r="D35" s="501"/>
      <c r="E35" s="501"/>
      <c r="F35" s="501"/>
      <c r="G35" s="502"/>
      <c r="H35" s="499" t="s">
        <v>239</v>
      </c>
      <c r="I35" s="499" t="s">
        <v>238</v>
      </c>
      <c r="J35" s="499"/>
      <c r="K35" s="499"/>
      <c r="L35" s="500" t="s">
        <v>321</v>
      </c>
      <c r="M35" s="501"/>
      <c r="N35" s="501"/>
      <c r="O35" s="501"/>
      <c r="P35" s="502"/>
    </row>
    <row r="36" spans="1:206" s="272" customFormat="1" ht="11.25" customHeight="1" x14ac:dyDescent="0.25">
      <c r="A36" s="510"/>
      <c r="B36" s="499"/>
      <c r="C36" s="511"/>
      <c r="D36" s="512"/>
      <c r="E36" s="512"/>
      <c r="F36" s="512"/>
      <c r="G36" s="513"/>
      <c r="H36" s="499"/>
      <c r="I36" s="499"/>
      <c r="J36" s="499"/>
      <c r="K36" s="499"/>
      <c r="L36" s="503"/>
      <c r="M36" s="504"/>
      <c r="N36" s="504"/>
      <c r="O36" s="504"/>
      <c r="P36" s="505"/>
    </row>
    <row r="37" spans="1:206" s="272" customFormat="1" ht="54" customHeight="1" x14ac:dyDescent="0.25">
      <c r="A37" s="510"/>
      <c r="B37" s="499"/>
      <c r="C37" s="503"/>
      <c r="D37" s="504"/>
      <c r="E37" s="504"/>
      <c r="F37" s="504"/>
      <c r="G37" s="505"/>
      <c r="H37" s="499"/>
      <c r="I37" s="307" t="s">
        <v>322</v>
      </c>
      <c r="J37" s="307" t="s">
        <v>236</v>
      </c>
      <c r="K37" s="307" t="s">
        <v>237</v>
      </c>
      <c r="L37" s="307" t="s">
        <v>323</v>
      </c>
      <c r="M37" s="307" t="s">
        <v>324</v>
      </c>
      <c r="N37" s="307" t="s">
        <v>325</v>
      </c>
      <c r="O37" s="307" t="s">
        <v>236</v>
      </c>
      <c r="P37" s="307" t="s">
        <v>326</v>
      </c>
    </row>
    <row r="38" spans="1:206" s="272" customFormat="1" ht="13.5" customHeight="1" x14ac:dyDescent="0.25">
      <c r="A38" s="308">
        <v>1</v>
      </c>
      <c r="B38" s="309">
        <v>2</v>
      </c>
      <c r="C38" s="506">
        <v>3</v>
      </c>
      <c r="D38" s="507"/>
      <c r="E38" s="507"/>
      <c r="F38" s="507"/>
      <c r="G38" s="508"/>
      <c r="H38" s="309">
        <v>4</v>
      </c>
      <c r="I38" s="309">
        <v>5</v>
      </c>
      <c r="J38" s="309">
        <v>6</v>
      </c>
      <c r="K38" s="309">
        <v>7</v>
      </c>
      <c r="L38" s="309">
        <v>8</v>
      </c>
      <c r="M38" s="309">
        <v>9</v>
      </c>
      <c r="N38" s="309">
        <v>10</v>
      </c>
      <c r="O38" s="309">
        <v>11</v>
      </c>
      <c r="P38" s="309">
        <v>12</v>
      </c>
    </row>
    <row r="39" spans="1:206" s="272" customFormat="1" ht="15" x14ac:dyDescent="0.25">
      <c r="A39" s="495" t="s">
        <v>235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6"/>
      <c r="M39" s="496"/>
      <c r="N39" s="496"/>
      <c r="O39" s="496"/>
      <c r="P39" s="497"/>
      <c r="GO39" s="310" t="s">
        <v>235</v>
      </c>
    </row>
    <row r="40" spans="1:206" s="272" customFormat="1" ht="15" x14ac:dyDescent="0.25">
      <c r="A40" s="495" t="s">
        <v>305</v>
      </c>
      <c r="B40" s="496"/>
      <c r="C40" s="496"/>
      <c r="D40" s="496"/>
      <c r="E40" s="496"/>
      <c r="F40" s="496"/>
      <c r="G40" s="496"/>
      <c r="H40" s="496"/>
      <c r="I40" s="496"/>
      <c r="J40" s="496"/>
      <c r="K40" s="496"/>
      <c r="L40" s="496"/>
      <c r="M40" s="496"/>
      <c r="N40" s="496"/>
      <c r="O40" s="496"/>
      <c r="P40" s="497"/>
      <c r="GO40" s="310"/>
      <c r="GP40" s="310" t="s">
        <v>305</v>
      </c>
    </row>
    <row r="41" spans="1:206" s="272" customFormat="1" ht="15" x14ac:dyDescent="0.25">
      <c r="A41" s="495" t="s">
        <v>304</v>
      </c>
      <c r="B41" s="496"/>
      <c r="C41" s="496"/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7"/>
      <c r="GO41" s="310"/>
      <c r="GP41" s="310" t="s">
        <v>304</v>
      </c>
    </row>
    <row r="42" spans="1:206" s="272" customFormat="1" ht="23.25" x14ac:dyDescent="0.25">
      <c r="A42" s="311" t="s">
        <v>200</v>
      </c>
      <c r="B42" s="312" t="s">
        <v>327</v>
      </c>
      <c r="C42" s="494" t="s">
        <v>221</v>
      </c>
      <c r="D42" s="494"/>
      <c r="E42" s="494"/>
      <c r="F42" s="494"/>
      <c r="G42" s="494"/>
      <c r="H42" s="313" t="s">
        <v>212</v>
      </c>
      <c r="I42" s="314">
        <v>12.37</v>
      </c>
      <c r="J42" s="315">
        <v>1</v>
      </c>
      <c r="K42" s="316">
        <v>12.37</v>
      </c>
      <c r="L42" s="317"/>
      <c r="M42" s="314"/>
      <c r="N42" s="318"/>
      <c r="O42" s="314"/>
      <c r="P42" s="319"/>
      <c r="GO42" s="310"/>
      <c r="GP42" s="310"/>
      <c r="GQ42" s="310" t="s">
        <v>221</v>
      </c>
      <c r="GR42" s="310" t="s">
        <v>178</v>
      </c>
      <c r="GS42" s="310" t="s">
        <v>178</v>
      </c>
      <c r="GT42" s="310" t="s">
        <v>178</v>
      </c>
      <c r="GU42" s="310" t="s">
        <v>178</v>
      </c>
    </row>
    <row r="43" spans="1:206" s="272" customFormat="1" ht="23.25" x14ac:dyDescent="0.25">
      <c r="A43" s="320"/>
      <c r="B43" s="321" t="s">
        <v>328</v>
      </c>
      <c r="C43" s="485" t="s">
        <v>257</v>
      </c>
      <c r="D43" s="485"/>
      <c r="E43" s="485"/>
      <c r="F43" s="485"/>
      <c r="G43" s="485"/>
      <c r="H43" s="485"/>
      <c r="I43" s="485"/>
      <c r="J43" s="485"/>
      <c r="K43" s="485"/>
      <c r="L43" s="485"/>
      <c r="M43" s="485"/>
      <c r="N43" s="485"/>
      <c r="O43" s="485"/>
      <c r="P43" s="492"/>
      <c r="GO43" s="310"/>
      <c r="GP43" s="310"/>
      <c r="GQ43" s="310"/>
      <c r="GR43" s="310"/>
      <c r="GS43" s="310"/>
      <c r="GT43" s="310"/>
      <c r="GU43" s="310"/>
      <c r="GV43" s="322" t="s">
        <v>257</v>
      </c>
    </row>
    <row r="44" spans="1:206" s="272" customFormat="1" ht="22.5" x14ac:dyDescent="0.25">
      <c r="A44" s="320"/>
      <c r="B44" s="321" t="s">
        <v>329</v>
      </c>
      <c r="C44" s="485" t="s">
        <v>220</v>
      </c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5"/>
      <c r="P44" s="492"/>
      <c r="GO44" s="310"/>
      <c r="GP44" s="310"/>
      <c r="GQ44" s="310"/>
      <c r="GR44" s="310"/>
      <c r="GS44" s="310"/>
      <c r="GT44" s="310"/>
      <c r="GU44" s="310"/>
      <c r="GV44" s="322" t="s">
        <v>220</v>
      </c>
    </row>
    <row r="45" spans="1:206" s="272" customFormat="1" ht="15" x14ac:dyDescent="0.25">
      <c r="A45" s="323"/>
      <c r="B45" s="324" t="s">
        <v>200</v>
      </c>
      <c r="C45" s="498" t="s">
        <v>330</v>
      </c>
      <c r="D45" s="498"/>
      <c r="E45" s="498"/>
      <c r="F45" s="498"/>
      <c r="G45" s="498"/>
      <c r="H45" s="325" t="s">
        <v>197</v>
      </c>
      <c r="I45" s="326"/>
      <c r="J45" s="326"/>
      <c r="K45" s="327">
        <v>83.601408000000006</v>
      </c>
      <c r="L45" s="328"/>
      <c r="M45" s="326"/>
      <c r="N45" s="328"/>
      <c r="O45" s="326"/>
      <c r="P45" s="329">
        <v>33625.32</v>
      </c>
      <c r="GO45" s="310"/>
      <c r="GP45" s="310"/>
      <c r="GQ45" s="310"/>
      <c r="GR45" s="310"/>
      <c r="GS45" s="310"/>
      <c r="GT45" s="310"/>
      <c r="GU45" s="310"/>
      <c r="GW45" s="274" t="s">
        <v>330</v>
      </c>
    </row>
    <row r="46" spans="1:206" s="272" customFormat="1" ht="15" x14ac:dyDescent="0.25">
      <c r="A46" s="330"/>
      <c r="B46" s="324" t="s">
        <v>331</v>
      </c>
      <c r="C46" s="498" t="s">
        <v>332</v>
      </c>
      <c r="D46" s="498"/>
      <c r="E46" s="498"/>
      <c r="F46" s="498"/>
      <c r="G46" s="498"/>
      <c r="H46" s="325" t="s">
        <v>197</v>
      </c>
      <c r="I46" s="331">
        <v>14.08</v>
      </c>
      <c r="J46" s="331">
        <v>0.48</v>
      </c>
      <c r="K46" s="327">
        <v>83.601408000000006</v>
      </c>
      <c r="L46" s="332"/>
      <c r="M46" s="333"/>
      <c r="N46" s="334">
        <v>402.21</v>
      </c>
      <c r="O46" s="326"/>
      <c r="P46" s="329">
        <v>33625.32</v>
      </c>
      <c r="Q46" s="335"/>
      <c r="R46" s="335"/>
      <c r="GO46" s="310"/>
      <c r="GP46" s="310"/>
      <c r="GQ46" s="310"/>
      <c r="GR46" s="310"/>
      <c r="GS46" s="310"/>
      <c r="GT46" s="310"/>
      <c r="GU46" s="310"/>
      <c r="GW46" s="274"/>
      <c r="GX46" s="274" t="s">
        <v>332</v>
      </c>
    </row>
    <row r="47" spans="1:206" s="272" customFormat="1" ht="15" x14ac:dyDescent="0.25">
      <c r="A47" s="323"/>
      <c r="B47" s="324" t="s">
        <v>201</v>
      </c>
      <c r="C47" s="498" t="s">
        <v>142</v>
      </c>
      <c r="D47" s="498"/>
      <c r="E47" s="498"/>
      <c r="F47" s="498"/>
      <c r="G47" s="498"/>
      <c r="H47" s="325"/>
      <c r="I47" s="326"/>
      <c r="J47" s="326"/>
      <c r="K47" s="326"/>
      <c r="L47" s="328"/>
      <c r="M47" s="326"/>
      <c r="N47" s="328"/>
      <c r="O47" s="326"/>
      <c r="P47" s="329">
        <v>2944.8</v>
      </c>
      <c r="GO47" s="310"/>
      <c r="GP47" s="310"/>
      <c r="GQ47" s="310"/>
      <c r="GR47" s="310"/>
      <c r="GS47" s="310"/>
      <c r="GT47" s="310"/>
      <c r="GU47" s="310"/>
      <c r="GW47" s="274" t="s">
        <v>142</v>
      </c>
      <c r="GX47" s="274"/>
    </row>
    <row r="48" spans="1:206" s="272" customFormat="1" ht="15" x14ac:dyDescent="0.25">
      <c r="A48" s="323"/>
      <c r="B48" s="324"/>
      <c r="C48" s="498" t="s">
        <v>333</v>
      </c>
      <c r="D48" s="498"/>
      <c r="E48" s="498"/>
      <c r="F48" s="498"/>
      <c r="G48" s="498"/>
      <c r="H48" s="325" t="s">
        <v>197</v>
      </c>
      <c r="I48" s="326"/>
      <c r="J48" s="326"/>
      <c r="K48" s="336">
        <v>2.3750399999999998</v>
      </c>
      <c r="L48" s="328"/>
      <c r="M48" s="326"/>
      <c r="N48" s="328"/>
      <c r="O48" s="326"/>
      <c r="P48" s="329">
        <v>1144.8499999999999</v>
      </c>
      <c r="GO48" s="310"/>
      <c r="GP48" s="310"/>
      <c r="GQ48" s="310"/>
      <c r="GR48" s="310"/>
      <c r="GS48" s="310"/>
      <c r="GT48" s="310"/>
      <c r="GU48" s="310"/>
      <c r="GW48" s="274" t="s">
        <v>333</v>
      </c>
      <c r="GX48" s="274"/>
    </row>
    <row r="49" spans="1:210" s="272" customFormat="1" ht="15" x14ac:dyDescent="0.25">
      <c r="A49" s="330"/>
      <c r="B49" s="324" t="s">
        <v>334</v>
      </c>
      <c r="C49" s="498" t="s">
        <v>335</v>
      </c>
      <c r="D49" s="498"/>
      <c r="E49" s="498"/>
      <c r="F49" s="498"/>
      <c r="G49" s="498"/>
      <c r="H49" s="325" t="s">
        <v>336</v>
      </c>
      <c r="I49" s="337">
        <v>0.2</v>
      </c>
      <c r="J49" s="331">
        <v>0.48</v>
      </c>
      <c r="K49" s="336">
        <v>1.1875199999999999</v>
      </c>
      <c r="L49" s="332"/>
      <c r="M49" s="333"/>
      <c r="N49" s="334">
        <v>1610.43</v>
      </c>
      <c r="O49" s="326"/>
      <c r="P49" s="329">
        <v>1912.42</v>
      </c>
      <c r="Q49" s="335"/>
      <c r="R49" s="335"/>
      <c r="GO49" s="310"/>
      <c r="GP49" s="310"/>
      <c r="GQ49" s="310"/>
      <c r="GR49" s="310"/>
      <c r="GS49" s="310"/>
      <c r="GT49" s="310"/>
      <c r="GU49" s="310"/>
      <c r="GW49" s="274"/>
      <c r="GX49" s="274" t="s">
        <v>335</v>
      </c>
    </row>
    <row r="50" spans="1:210" s="272" customFormat="1" ht="15" x14ac:dyDescent="0.25">
      <c r="A50" s="338"/>
      <c r="B50" s="324" t="s">
        <v>337</v>
      </c>
      <c r="C50" s="498" t="s">
        <v>338</v>
      </c>
      <c r="D50" s="498"/>
      <c r="E50" s="498"/>
      <c r="F50" s="498"/>
      <c r="G50" s="498"/>
      <c r="H50" s="325" t="s">
        <v>197</v>
      </c>
      <c r="I50" s="337">
        <v>0.2</v>
      </c>
      <c r="J50" s="331">
        <v>0.48</v>
      </c>
      <c r="K50" s="336">
        <v>1.1875199999999999</v>
      </c>
      <c r="L50" s="328"/>
      <c r="M50" s="326"/>
      <c r="N50" s="339">
        <v>552.65</v>
      </c>
      <c r="O50" s="326"/>
      <c r="P50" s="340">
        <v>656.28</v>
      </c>
      <c r="GO50" s="310"/>
      <c r="GP50" s="310"/>
      <c r="GQ50" s="310"/>
      <c r="GR50" s="310"/>
      <c r="GS50" s="310"/>
      <c r="GT50" s="310"/>
      <c r="GU50" s="310"/>
      <c r="GW50" s="274"/>
      <c r="GX50" s="274"/>
      <c r="GY50" s="274" t="s">
        <v>338</v>
      </c>
    </row>
    <row r="51" spans="1:210" s="272" customFormat="1" ht="15" x14ac:dyDescent="0.25">
      <c r="A51" s="330"/>
      <c r="B51" s="324" t="s">
        <v>339</v>
      </c>
      <c r="C51" s="498" t="s">
        <v>340</v>
      </c>
      <c r="D51" s="498"/>
      <c r="E51" s="498"/>
      <c r="F51" s="498"/>
      <c r="G51" s="498"/>
      <c r="H51" s="325" t="s">
        <v>336</v>
      </c>
      <c r="I51" s="331">
        <v>3.34</v>
      </c>
      <c r="J51" s="331">
        <v>0.48</v>
      </c>
      <c r="K51" s="327">
        <v>19.831583999999999</v>
      </c>
      <c r="L51" s="332"/>
      <c r="M51" s="333"/>
      <c r="N51" s="334">
        <v>2.68</v>
      </c>
      <c r="O51" s="326"/>
      <c r="P51" s="329">
        <v>53.15</v>
      </c>
      <c r="Q51" s="335"/>
      <c r="R51" s="335"/>
      <c r="GO51" s="310"/>
      <c r="GP51" s="310"/>
      <c r="GQ51" s="310"/>
      <c r="GR51" s="310"/>
      <c r="GS51" s="310"/>
      <c r="GT51" s="310"/>
      <c r="GU51" s="310"/>
      <c r="GW51" s="274"/>
      <c r="GX51" s="274" t="s">
        <v>340</v>
      </c>
      <c r="GY51" s="274"/>
    </row>
    <row r="52" spans="1:210" s="272" customFormat="1" ht="15" x14ac:dyDescent="0.25">
      <c r="A52" s="330"/>
      <c r="B52" s="324" t="s">
        <v>341</v>
      </c>
      <c r="C52" s="498" t="s">
        <v>342</v>
      </c>
      <c r="D52" s="498"/>
      <c r="E52" s="498"/>
      <c r="F52" s="498"/>
      <c r="G52" s="498"/>
      <c r="H52" s="325" t="s">
        <v>336</v>
      </c>
      <c r="I52" s="331">
        <v>3.34</v>
      </c>
      <c r="J52" s="331">
        <v>0.48</v>
      </c>
      <c r="K52" s="327">
        <v>19.831583999999999</v>
      </c>
      <c r="L52" s="341">
        <v>8.84</v>
      </c>
      <c r="M52" s="342">
        <v>1.41</v>
      </c>
      <c r="N52" s="334">
        <v>12.46</v>
      </c>
      <c r="O52" s="326"/>
      <c r="P52" s="329">
        <v>247.1</v>
      </c>
      <c r="Q52" s="335"/>
      <c r="R52" s="335"/>
      <c r="GO52" s="310"/>
      <c r="GP52" s="310"/>
      <c r="GQ52" s="310"/>
      <c r="GR52" s="310"/>
      <c r="GS52" s="310"/>
      <c r="GT52" s="310"/>
      <c r="GU52" s="310"/>
      <c r="GW52" s="274"/>
      <c r="GX52" s="274" t="s">
        <v>342</v>
      </c>
      <c r="GY52" s="274"/>
    </row>
    <row r="53" spans="1:210" s="272" customFormat="1" ht="15" x14ac:dyDescent="0.25">
      <c r="A53" s="330"/>
      <c r="B53" s="324" t="s">
        <v>343</v>
      </c>
      <c r="C53" s="498" t="s">
        <v>344</v>
      </c>
      <c r="D53" s="498"/>
      <c r="E53" s="498"/>
      <c r="F53" s="498"/>
      <c r="G53" s="498"/>
      <c r="H53" s="325" t="s">
        <v>336</v>
      </c>
      <c r="I53" s="337">
        <v>0.2</v>
      </c>
      <c r="J53" s="331">
        <v>0.48</v>
      </c>
      <c r="K53" s="336">
        <v>1.1875199999999999</v>
      </c>
      <c r="L53" s="341">
        <v>477.92</v>
      </c>
      <c r="M53" s="342">
        <v>1.29</v>
      </c>
      <c r="N53" s="334">
        <v>616.52</v>
      </c>
      <c r="O53" s="326"/>
      <c r="P53" s="329">
        <v>732.13</v>
      </c>
      <c r="Q53" s="335"/>
      <c r="R53" s="335"/>
      <c r="GO53" s="310"/>
      <c r="GP53" s="310"/>
      <c r="GQ53" s="310"/>
      <c r="GR53" s="310"/>
      <c r="GS53" s="310"/>
      <c r="GT53" s="310"/>
      <c r="GU53" s="310"/>
      <c r="GW53" s="274"/>
      <c r="GX53" s="274" t="s">
        <v>344</v>
      </c>
      <c r="GY53" s="274"/>
    </row>
    <row r="54" spans="1:210" s="272" customFormat="1" ht="15" x14ac:dyDescent="0.25">
      <c r="A54" s="338"/>
      <c r="B54" s="324" t="s">
        <v>345</v>
      </c>
      <c r="C54" s="498" t="s">
        <v>346</v>
      </c>
      <c r="D54" s="498"/>
      <c r="E54" s="498"/>
      <c r="F54" s="498"/>
      <c r="G54" s="498"/>
      <c r="H54" s="325" t="s">
        <v>197</v>
      </c>
      <c r="I54" s="337">
        <v>0.2</v>
      </c>
      <c r="J54" s="331">
        <v>0.48</v>
      </c>
      <c r="K54" s="336">
        <v>1.1875199999999999</v>
      </c>
      <c r="L54" s="328"/>
      <c r="M54" s="326"/>
      <c r="N54" s="339">
        <v>411.42</v>
      </c>
      <c r="O54" s="326"/>
      <c r="P54" s="340">
        <v>488.57</v>
      </c>
      <c r="GO54" s="310"/>
      <c r="GP54" s="310"/>
      <c r="GQ54" s="310"/>
      <c r="GR54" s="310"/>
      <c r="GS54" s="310"/>
      <c r="GT54" s="310"/>
      <c r="GU54" s="310"/>
      <c r="GW54" s="274"/>
      <c r="GX54" s="274"/>
      <c r="GY54" s="274" t="s">
        <v>346</v>
      </c>
    </row>
    <row r="55" spans="1:210" s="272" customFormat="1" ht="15" x14ac:dyDescent="0.25">
      <c r="A55" s="323"/>
      <c r="B55" s="324" t="s">
        <v>199</v>
      </c>
      <c r="C55" s="498" t="s">
        <v>198</v>
      </c>
      <c r="D55" s="498"/>
      <c r="E55" s="498"/>
      <c r="F55" s="498"/>
      <c r="G55" s="498"/>
      <c r="H55" s="325"/>
      <c r="I55" s="326"/>
      <c r="J55" s="326"/>
      <c r="K55" s="326"/>
      <c r="L55" s="328"/>
      <c r="M55" s="326"/>
      <c r="N55" s="328"/>
      <c r="O55" s="326"/>
      <c r="P55" s="340">
        <v>0</v>
      </c>
      <c r="GO55" s="310"/>
      <c r="GP55" s="310"/>
      <c r="GQ55" s="310"/>
      <c r="GR55" s="310"/>
      <c r="GS55" s="310"/>
      <c r="GT55" s="310"/>
      <c r="GU55" s="310"/>
      <c r="GW55" s="274" t="s">
        <v>198</v>
      </c>
      <c r="GX55" s="274"/>
      <c r="GY55" s="274"/>
    </row>
    <row r="56" spans="1:210" s="272" customFormat="1" ht="23.25" x14ac:dyDescent="0.25">
      <c r="A56" s="330"/>
      <c r="B56" s="324" t="s">
        <v>347</v>
      </c>
      <c r="C56" s="498" t="s">
        <v>348</v>
      </c>
      <c r="D56" s="498"/>
      <c r="E56" s="498"/>
      <c r="F56" s="498"/>
      <c r="G56" s="498"/>
      <c r="H56" s="325" t="s">
        <v>189</v>
      </c>
      <c r="I56" s="343">
        <v>0.245</v>
      </c>
      <c r="J56" s="344">
        <v>0</v>
      </c>
      <c r="K56" s="344">
        <v>0</v>
      </c>
      <c r="L56" s="341">
        <v>37.71</v>
      </c>
      <c r="M56" s="342">
        <v>1.52</v>
      </c>
      <c r="N56" s="334">
        <v>57.32</v>
      </c>
      <c r="O56" s="326"/>
      <c r="P56" s="329">
        <v>0</v>
      </c>
      <c r="Q56" s="335"/>
      <c r="R56" s="335"/>
      <c r="GO56" s="310"/>
      <c r="GP56" s="310"/>
      <c r="GQ56" s="310"/>
      <c r="GR56" s="310"/>
      <c r="GS56" s="310"/>
      <c r="GT56" s="310"/>
      <c r="GU56" s="310"/>
      <c r="GW56" s="274"/>
      <c r="GX56" s="274" t="s">
        <v>348</v>
      </c>
      <c r="GY56" s="274"/>
    </row>
    <row r="57" spans="1:210" s="272" customFormat="1" ht="23.25" x14ac:dyDescent="0.25">
      <c r="A57" s="330"/>
      <c r="B57" s="324" t="s">
        <v>349</v>
      </c>
      <c r="C57" s="498" t="s">
        <v>350</v>
      </c>
      <c r="D57" s="498"/>
      <c r="E57" s="498"/>
      <c r="F57" s="498"/>
      <c r="G57" s="498"/>
      <c r="H57" s="325" t="s">
        <v>214</v>
      </c>
      <c r="I57" s="336">
        <v>6.2E-4</v>
      </c>
      <c r="J57" s="344">
        <v>0</v>
      </c>
      <c r="K57" s="344">
        <v>0</v>
      </c>
      <c r="L57" s="345">
        <v>99190.96</v>
      </c>
      <c r="M57" s="346">
        <v>1.3</v>
      </c>
      <c r="N57" s="334">
        <v>128948.25</v>
      </c>
      <c r="O57" s="326"/>
      <c r="P57" s="329">
        <v>0</v>
      </c>
      <c r="Q57" s="335"/>
      <c r="R57" s="335"/>
      <c r="GO57" s="310"/>
      <c r="GP57" s="310"/>
      <c r="GQ57" s="310"/>
      <c r="GR57" s="310"/>
      <c r="GS57" s="310"/>
      <c r="GT57" s="310"/>
      <c r="GU57" s="310"/>
      <c r="GW57" s="274"/>
      <c r="GX57" s="274" t="s">
        <v>350</v>
      </c>
      <c r="GY57" s="274"/>
    </row>
    <row r="58" spans="1:210" s="272" customFormat="1" ht="15" x14ac:dyDescent="0.25">
      <c r="A58" s="330"/>
      <c r="B58" s="324" t="s">
        <v>351</v>
      </c>
      <c r="C58" s="498" t="s">
        <v>352</v>
      </c>
      <c r="D58" s="498"/>
      <c r="E58" s="498"/>
      <c r="F58" s="498"/>
      <c r="G58" s="498"/>
      <c r="H58" s="325" t="s">
        <v>353</v>
      </c>
      <c r="I58" s="331">
        <v>0.25</v>
      </c>
      <c r="J58" s="344">
        <v>0</v>
      </c>
      <c r="K58" s="344">
        <v>0</v>
      </c>
      <c r="L58" s="341">
        <v>931.11</v>
      </c>
      <c r="M58" s="342">
        <v>1.61</v>
      </c>
      <c r="N58" s="334">
        <v>1499.09</v>
      </c>
      <c r="O58" s="326"/>
      <c r="P58" s="329">
        <v>0</v>
      </c>
      <c r="Q58" s="335"/>
      <c r="R58" s="335"/>
      <c r="GO58" s="310"/>
      <c r="GP58" s="310"/>
      <c r="GQ58" s="310"/>
      <c r="GR58" s="310"/>
      <c r="GS58" s="310"/>
      <c r="GT58" s="310"/>
      <c r="GU58" s="310"/>
      <c r="GW58" s="274"/>
      <c r="GX58" s="274" t="s">
        <v>352</v>
      </c>
      <c r="GY58" s="274"/>
    </row>
    <row r="59" spans="1:210" s="272" customFormat="1" ht="15" x14ac:dyDescent="0.25">
      <c r="A59" s="330"/>
      <c r="B59" s="324" t="s">
        <v>354</v>
      </c>
      <c r="C59" s="498" t="s">
        <v>355</v>
      </c>
      <c r="D59" s="498"/>
      <c r="E59" s="498"/>
      <c r="F59" s="498"/>
      <c r="G59" s="498"/>
      <c r="H59" s="325" t="s">
        <v>214</v>
      </c>
      <c r="I59" s="336">
        <v>7.2000000000000005E-4</v>
      </c>
      <c r="J59" s="344">
        <v>0</v>
      </c>
      <c r="K59" s="344">
        <v>0</v>
      </c>
      <c r="L59" s="345">
        <v>82698.14</v>
      </c>
      <c r="M59" s="342">
        <v>1.29</v>
      </c>
      <c r="N59" s="334">
        <v>106680.6</v>
      </c>
      <c r="O59" s="326"/>
      <c r="P59" s="329">
        <v>0</v>
      </c>
      <c r="Q59" s="335"/>
      <c r="R59" s="335"/>
      <c r="GO59" s="310"/>
      <c r="GP59" s="310"/>
      <c r="GQ59" s="310"/>
      <c r="GR59" s="310"/>
      <c r="GS59" s="310"/>
      <c r="GT59" s="310"/>
      <c r="GU59" s="310"/>
      <c r="GW59" s="274"/>
      <c r="GX59" s="274" t="s">
        <v>355</v>
      </c>
      <c r="GY59" s="274"/>
    </row>
    <row r="60" spans="1:210" s="272" customFormat="1" ht="15" x14ac:dyDescent="0.25">
      <c r="A60" s="347"/>
      <c r="B60" s="321"/>
      <c r="C60" s="493" t="s">
        <v>356</v>
      </c>
      <c r="D60" s="493"/>
      <c r="E60" s="493"/>
      <c r="F60" s="493"/>
      <c r="G60" s="493"/>
      <c r="H60" s="313"/>
      <c r="I60" s="314"/>
      <c r="J60" s="314"/>
      <c r="K60" s="314"/>
      <c r="L60" s="317"/>
      <c r="M60" s="314"/>
      <c r="N60" s="348"/>
      <c r="O60" s="314"/>
      <c r="P60" s="349">
        <v>37714.97</v>
      </c>
      <c r="Q60" s="335"/>
      <c r="R60" s="335"/>
      <c r="GO60" s="310"/>
      <c r="GP60" s="310"/>
      <c r="GQ60" s="310"/>
      <c r="GR60" s="310"/>
      <c r="GS60" s="310"/>
      <c r="GT60" s="310"/>
      <c r="GU60" s="310"/>
      <c r="GW60" s="274"/>
      <c r="GX60" s="274"/>
      <c r="GY60" s="274"/>
      <c r="GZ60" s="310" t="s">
        <v>356</v>
      </c>
    </row>
    <row r="61" spans="1:210" s="272" customFormat="1" ht="15" x14ac:dyDescent="0.25">
      <c r="A61" s="338" t="s">
        <v>89</v>
      </c>
      <c r="B61" s="324" t="s">
        <v>357</v>
      </c>
      <c r="C61" s="498" t="s">
        <v>358</v>
      </c>
      <c r="D61" s="498"/>
      <c r="E61" s="498"/>
      <c r="F61" s="498"/>
      <c r="G61" s="498"/>
      <c r="H61" s="325" t="s">
        <v>192</v>
      </c>
      <c r="I61" s="344">
        <v>2</v>
      </c>
      <c r="J61" s="326"/>
      <c r="K61" s="344">
        <v>2</v>
      </c>
      <c r="L61" s="328"/>
      <c r="M61" s="326"/>
      <c r="N61" s="328"/>
      <c r="O61" s="337">
        <v>0.4</v>
      </c>
      <c r="P61" s="340">
        <v>560.41999999999996</v>
      </c>
      <c r="GO61" s="310"/>
      <c r="GP61" s="310"/>
      <c r="GQ61" s="310"/>
      <c r="GR61" s="310"/>
      <c r="GS61" s="310"/>
      <c r="GT61" s="310"/>
      <c r="GU61" s="310"/>
      <c r="GW61" s="274"/>
      <c r="GX61" s="274"/>
      <c r="GY61" s="274"/>
      <c r="GZ61" s="310"/>
      <c r="HA61" s="274" t="s">
        <v>358</v>
      </c>
    </row>
    <row r="62" spans="1:210" s="272" customFormat="1" ht="15" x14ac:dyDescent="0.25">
      <c r="A62" s="338"/>
      <c r="B62" s="324"/>
      <c r="C62" s="498" t="s">
        <v>196</v>
      </c>
      <c r="D62" s="498"/>
      <c r="E62" s="498"/>
      <c r="F62" s="498"/>
      <c r="G62" s="498"/>
      <c r="H62" s="325"/>
      <c r="I62" s="326"/>
      <c r="J62" s="326"/>
      <c r="K62" s="326"/>
      <c r="L62" s="328"/>
      <c r="M62" s="326"/>
      <c r="N62" s="328"/>
      <c r="O62" s="326"/>
      <c r="P62" s="329">
        <v>34770.17</v>
      </c>
      <c r="GO62" s="310"/>
      <c r="GP62" s="310"/>
      <c r="GQ62" s="310"/>
      <c r="GR62" s="310"/>
      <c r="GS62" s="310"/>
      <c r="GT62" s="310"/>
      <c r="GU62" s="310"/>
      <c r="GW62" s="274"/>
      <c r="GX62" s="274"/>
      <c r="GY62" s="274"/>
      <c r="GZ62" s="310"/>
      <c r="HA62" s="274"/>
      <c r="HB62" s="274" t="s">
        <v>196</v>
      </c>
    </row>
    <row r="63" spans="1:210" s="272" customFormat="1" ht="15" x14ac:dyDescent="0.25">
      <c r="A63" s="338"/>
      <c r="B63" s="324" t="s">
        <v>206</v>
      </c>
      <c r="C63" s="498" t="s">
        <v>205</v>
      </c>
      <c r="D63" s="498"/>
      <c r="E63" s="498"/>
      <c r="F63" s="498"/>
      <c r="G63" s="498"/>
      <c r="H63" s="325" t="s">
        <v>192</v>
      </c>
      <c r="I63" s="344">
        <v>97</v>
      </c>
      <c r="J63" s="326"/>
      <c r="K63" s="344">
        <v>97</v>
      </c>
      <c r="L63" s="328"/>
      <c r="M63" s="326"/>
      <c r="N63" s="328"/>
      <c r="O63" s="326"/>
      <c r="P63" s="329">
        <v>33727.06</v>
      </c>
      <c r="GO63" s="310"/>
      <c r="GP63" s="310"/>
      <c r="GQ63" s="310"/>
      <c r="GR63" s="310"/>
      <c r="GS63" s="310"/>
      <c r="GT63" s="310"/>
      <c r="GU63" s="310"/>
      <c r="GW63" s="274"/>
      <c r="GX63" s="274"/>
      <c r="GY63" s="274"/>
      <c r="GZ63" s="310"/>
      <c r="HA63" s="274"/>
      <c r="HB63" s="274" t="s">
        <v>205</v>
      </c>
    </row>
    <row r="64" spans="1:210" s="272" customFormat="1" ht="15" x14ac:dyDescent="0.25">
      <c r="A64" s="338"/>
      <c r="B64" s="324" t="s">
        <v>204</v>
      </c>
      <c r="C64" s="498" t="s">
        <v>203</v>
      </c>
      <c r="D64" s="498"/>
      <c r="E64" s="498"/>
      <c r="F64" s="498"/>
      <c r="G64" s="498"/>
      <c r="H64" s="325" t="s">
        <v>192</v>
      </c>
      <c r="I64" s="344">
        <v>51</v>
      </c>
      <c r="J64" s="326"/>
      <c r="K64" s="344">
        <v>51</v>
      </c>
      <c r="L64" s="328"/>
      <c r="M64" s="326"/>
      <c r="N64" s="328"/>
      <c r="O64" s="326"/>
      <c r="P64" s="329">
        <v>17732.79</v>
      </c>
      <c r="GO64" s="310"/>
      <c r="GP64" s="310"/>
      <c r="GQ64" s="310"/>
      <c r="GR64" s="310"/>
      <c r="GS64" s="310"/>
      <c r="GT64" s="310"/>
      <c r="GU64" s="310"/>
      <c r="GW64" s="274"/>
      <c r="GX64" s="274"/>
      <c r="GY64" s="274"/>
      <c r="GZ64" s="310"/>
      <c r="HA64" s="274"/>
      <c r="HB64" s="274" t="s">
        <v>203</v>
      </c>
    </row>
    <row r="65" spans="1:211" s="272" customFormat="1" ht="15" x14ac:dyDescent="0.25">
      <c r="A65" s="350"/>
      <c r="B65" s="351"/>
      <c r="C65" s="493" t="s">
        <v>187</v>
      </c>
      <c r="D65" s="493"/>
      <c r="E65" s="493"/>
      <c r="F65" s="493"/>
      <c r="G65" s="493"/>
      <c r="H65" s="313"/>
      <c r="I65" s="314"/>
      <c r="J65" s="314"/>
      <c r="K65" s="314"/>
      <c r="L65" s="317"/>
      <c r="M65" s="314"/>
      <c r="N65" s="348">
        <v>7254.26</v>
      </c>
      <c r="O65" s="314"/>
      <c r="P65" s="349">
        <v>89735.24</v>
      </c>
      <c r="GO65" s="310"/>
      <c r="GP65" s="310"/>
      <c r="GQ65" s="310"/>
      <c r="GR65" s="310"/>
      <c r="GS65" s="310"/>
      <c r="GT65" s="310"/>
      <c r="GU65" s="310"/>
      <c r="GW65" s="274"/>
      <c r="GX65" s="274"/>
      <c r="GY65" s="274"/>
      <c r="GZ65" s="310"/>
      <c r="HA65" s="274"/>
      <c r="HB65" s="274"/>
      <c r="HC65" s="310" t="s">
        <v>187</v>
      </c>
    </row>
    <row r="66" spans="1:211" s="272" customFormat="1" ht="15" x14ac:dyDescent="0.25">
      <c r="A66" s="495" t="s">
        <v>303</v>
      </c>
      <c r="B66" s="496"/>
      <c r="C66" s="496"/>
      <c r="D66" s="496"/>
      <c r="E66" s="496"/>
      <c r="F66" s="496"/>
      <c r="G66" s="496"/>
      <c r="H66" s="496"/>
      <c r="I66" s="496"/>
      <c r="J66" s="496"/>
      <c r="K66" s="496"/>
      <c r="L66" s="496"/>
      <c r="M66" s="496"/>
      <c r="N66" s="496"/>
      <c r="O66" s="496"/>
      <c r="P66" s="497"/>
      <c r="GO66" s="310"/>
      <c r="GP66" s="310" t="s">
        <v>303</v>
      </c>
      <c r="GQ66" s="310"/>
      <c r="GR66" s="310"/>
      <c r="GS66" s="310"/>
      <c r="GT66" s="310"/>
      <c r="GU66" s="310"/>
      <c r="GW66" s="274"/>
      <c r="GX66" s="274"/>
      <c r="GY66" s="274"/>
      <c r="GZ66" s="310"/>
      <c r="HA66" s="274"/>
      <c r="HB66" s="274"/>
      <c r="HC66" s="310"/>
    </row>
    <row r="67" spans="1:211" s="272" customFormat="1" ht="23.25" x14ac:dyDescent="0.25">
      <c r="A67" s="311" t="s">
        <v>201</v>
      </c>
      <c r="B67" s="312" t="s">
        <v>327</v>
      </c>
      <c r="C67" s="494" t="s">
        <v>221</v>
      </c>
      <c r="D67" s="494"/>
      <c r="E67" s="494"/>
      <c r="F67" s="494"/>
      <c r="G67" s="494"/>
      <c r="H67" s="313" t="s">
        <v>212</v>
      </c>
      <c r="I67" s="314">
        <v>5.66</v>
      </c>
      <c r="J67" s="315">
        <v>1</v>
      </c>
      <c r="K67" s="316">
        <v>5.66</v>
      </c>
      <c r="L67" s="317"/>
      <c r="M67" s="314"/>
      <c r="N67" s="318"/>
      <c r="O67" s="314"/>
      <c r="P67" s="319"/>
      <c r="GO67" s="310"/>
      <c r="GP67" s="310"/>
      <c r="GQ67" s="310" t="s">
        <v>221</v>
      </c>
      <c r="GR67" s="310" t="s">
        <v>178</v>
      </c>
      <c r="GS67" s="310" t="s">
        <v>178</v>
      </c>
      <c r="GT67" s="310" t="s">
        <v>178</v>
      </c>
      <c r="GU67" s="310" t="s">
        <v>178</v>
      </c>
      <c r="GW67" s="274"/>
      <c r="GX67" s="274"/>
      <c r="GY67" s="274"/>
      <c r="GZ67" s="310"/>
      <c r="HA67" s="274"/>
      <c r="HB67" s="274"/>
      <c r="HC67" s="310"/>
    </row>
    <row r="68" spans="1:211" s="272" customFormat="1" ht="23.25" x14ac:dyDescent="0.25">
      <c r="A68" s="320"/>
      <c r="B68" s="321" t="s">
        <v>328</v>
      </c>
      <c r="C68" s="485" t="s">
        <v>257</v>
      </c>
      <c r="D68" s="485"/>
      <c r="E68" s="485"/>
      <c r="F68" s="485"/>
      <c r="G68" s="485"/>
      <c r="H68" s="485"/>
      <c r="I68" s="485"/>
      <c r="J68" s="485"/>
      <c r="K68" s="485"/>
      <c r="L68" s="485"/>
      <c r="M68" s="485"/>
      <c r="N68" s="485"/>
      <c r="O68" s="485"/>
      <c r="P68" s="492"/>
      <c r="GO68" s="310"/>
      <c r="GP68" s="310"/>
      <c r="GQ68" s="310"/>
      <c r="GR68" s="310"/>
      <c r="GS68" s="310"/>
      <c r="GT68" s="310"/>
      <c r="GU68" s="310"/>
      <c r="GV68" s="322" t="s">
        <v>257</v>
      </c>
      <c r="GW68" s="274"/>
      <c r="GX68" s="274"/>
      <c r="GY68" s="274"/>
      <c r="GZ68" s="310"/>
      <c r="HA68" s="274"/>
      <c r="HB68" s="274"/>
      <c r="HC68" s="310"/>
    </row>
    <row r="69" spans="1:211" s="272" customFormat="1" ht="22.5" x14ac:dyDescent="0.25">
      <c r="A69" s="320"/>
      <c r="B69" s="321" t="s">
        <v>329</v>
      </c>
      <c r="C69" s="485" t="s">
        <v>220</v>
      </c>
      <c r="D69" s="485"/>
      <c r="E69" s="485"/>
      <c r="F69" s="485"/>
      <c r="G69" s="485"/>
      <c r="H69" s="485"/>
      <c r="I69" s="485"/>
      <c r="J69" s="485"/>
      <c r="K69" s="485"/>
      <c r="L69" s="485"/>
      <c r="M69" s="485"/>
      <c r="N69" s="485"/>
      <c r="O69" s="485"/>
      <c r="P69" s="492"/>
      <c r="GO69" s="310"/>
      <c r="GP69" s="310"/>
      <c r="GQ69" s="310"/>
      <c r="GR69" s="310"/>
      <c r="GS69" s="310"/>
      <c r="GT69" s="310"/>
      <c r="GU69" s="310"/>
      <c r="GV69" s="322" t="s">
        <v>220</v>
      </c>
      <c r="GW69" s="274"/>
      <c r="GX69" s="274"/>
      <c r="GY69" s="274"/>
      <c r="GZ69" s="310"/>
      <c r="HA69" s="274"/>
      <c r="HB69" s="274"/>
      <c r="HC69" s="310"/>
    </row>
    <row r="70" spans="1:211" s="272" customFormat="1" ht="15" x14ac:dyDescent="0.25">
      <c r="A70" s="323"/>
      <c r="B70" s="324" t="s">
        <v>200</v>
      </c>
      <c r="C70" s="498" t="s">
        <v>330</v>
      </c>
      <c r="D70" s="498"/>
      <c r="E70" s="498"/>
      <c r="F70" s="498"/>
      <c r="G70" s="498"/>
      <c r="H70" s="325" t="s">
        <v>197</v>
      </c>
      <c r="I70" s="326"/>
      <c r="J70" s="326"/>
      <c r="K70" s="327">
        <v>38.252544</v>
      </c>
      <c r="L70" s="328"/>
      <c r="M70" s="326"/>
      <c r="N70" s="328"/>
      <c r="O70" s="326"/>
      <c r="P70" s="329">
        <v>15385.56</v>
      </c>
      <c r="GO70" s="310"/>
      <c r="GP70" s="310"/>
      <c r="GQ70" s="310"/>
      <c r="GR70" s="310"/>
      <c r="GS70" s="310"/>
      <c r="GT70" s="310"/>
      <c r="GU70" s="310"/>
      <c r="GW70" s="274" t="s">
        <v>330</v>
      </c>
      <c r="GX70" s="274"/>
      <c r="GY70" s="274"/>
      <c r="GZ70" s="310"/>
      <c r="HA70" s="274"/>
      <c r="HB70" s="274"/>
      <c r="HC70" s="310"/>
    </row>
    <row r="71" spans="1:211" s="272" customFormat="1" ht="15" x14ac:dyDescent="0.25">
      <c r="A71" s="330"/>
      <c r="B71" s="324" t="s">
        <v>331</v>
      </c>
      <c r="C71" s="498" t="s">
        <v>332</v>
      </c>
      <c r="D71" s="498"/>
      <c r="E71" s="498"/>
      <c r="F71" s="498"/>
      <c r="G71" s="498"/>
      <c r="H71" s="325" t="s">
        <v>197</v>
      </c>
      <c r="I71" s="331">
        <v>14.08</v>
      </c>
      <c r="J71" s="331">
        <v>0.48</v>
      </c>
      <c r="K71" s="327">
        <v>38.252544</v>
      </c>
      <c r="L71" s="332"/>
      <c r="M71" s="333"/>
      <c r="N71" s="334">
        <v>402.21</v>
      </c>
      <c r="O71" s="326"/>
      <c r="P71" s="329">
        <v>15385.56</v>
      </c>
      <c r="Q71" s="335"/>
      <c r="R71" s="335"/>
      <c r="GO71" s="310"/>
      <c r="GP71" s="310"/>
      <c r="GQ71" s="310"/>
      <c r="GR71" s="310"/>
      <c r="GS71" s="310"/>
      <c r="GT71" s="310"/>
      <c r="GU71" s="310"/>
      <c r="GW71" s="274"/>
      <c r="GX71" s="274" t="s">
        <v>332</v>
      </c>
      <c r="GY71" s="274"/>
      <c r="GZ71" s="310"/>
      <c r="HA71" s="274"/>
      <c r="HB71" s="274"/>
      <c r="HC71" s="310"/>
    </row>
    <row r="72" spans="1:211" s="272" customFormat="1" ht="15" x14ac:dyDescent="0.25">
      <c r="A72" s="323"/>
      <c r="B72" s="324" t="s">
        <v>201</v>
      </c>
      <c r="C72" s="498" t="s">
        <v>142</v>
      </c>
      <c r="D72" s="498"/>
      <c r="E72" s="498"/>
      <c r="F72" s="498"/>
      <c r="G72" s="498"/>
      <c r="H72" s="325"/>
      <c r="I72" s="326"/>
      <c r="J72" s="326"/>
      <c r="K72" s="326"/>
      <c r="L72" s="328"/>
      <c r="M72" s="326"/>
      <c r="N72" s="328"/>
      <c r="O72" s="326"/>
      <c r="P72" s="329">
        <v>1347.41</v>
      </c>
      <c r="GO72" s="310"/>
      <c r="GP72" s="310"/>
      <c r="GQ72" s="310"/>
      <c r="GR72" s="310"/>
      <c r="GS72" s="310"/>
      <c r="GT72" s="310"/>
      <c r="GU72" s="310"/>
      <c r="GW72" s="274" t="s">
        <v>142</v>
      </c>
      <c r="GX72" s="274"/>
      <c r="GY72" s="274"/>
      <c r="GZ72" s="310"/>
      <c r="HA72" s="274"/>
      <c r="HB72" s="274"/>
      <c r="HC72" s="310"/>
    </row>
    <row r="73" spans="1:211" s="272" customFormat="1" ht="15" x14ac:dyDescent="0.25">
      <c r="A73" s="323"/>
      <c r="B73" s="324"/>
      <c r="C73" s="498" t="s">
        <v>333</v>
      </c>
      <c r="D73" s="498"/>
      <c r="E73" s="498"/>
      <c r="F73" s="498"/>
      <c r="G73" s="498"/>
      <c r="H73" s="325" t="s">
        <v>197</v>
      </c>
      <c r="I73" s="326"/>
      <c r="J73" s="326"/>
      <c r="K73" s="336">
        <v>1.0867199999999999</v>
      </c>
      <c r="L73" s="328"/>
      <c r="M73" s="326"/>
      <c r="N73" s="328"/>
      <c r="O73" s="326"/>
      <c r="P73" s="340">
        <v>523.84</v>
      </c>
      <c r="GO73" s="310"/>
      <c r="GP73" s="310"/>
      <c r="GQ73" s="310"/>
      <c r="GR73" s="310"/>
      <c r="GS73" s="310"/>
      <c r="GT73" s="310"/>
      <c r="GU73" s="310"/>
      <c r="GW73" s="274" t="s">
        <v>333</v>
      </c>
      <c r="GX73" s="274"/>
      <c r="GY73" s="274"/>
      <c r="GZ73" s="310"/>
      <c r="HA73" s="274"/>
      <c r="HB73" s="274"/>
      <c r="HC73" s="310"/>
    </row>
    <row r="74" spans="1:211" s="272" customFormat="1" ht="15" x14ac:dyDescent="0.25">
      <c r="A74" s="330"/>
      <c r="B74" s="324" t="s">
        <v>334</v>
      </c>
      <c r="C74" s="498" t="s">
        <v>335</v>
      </c>
      <c r="D74" s="498"/>
      <c r="E74" s="498"/>
      <c r="F74" s="498"/>
      <c r="G74" s="498"/>
      <c r="H74" s="325" t="s">
        <v>336</v>
      </c>
      <c r="I74" s="337">
        <v>0.2</v>
      </c>
      <c r="J74" s="331">
        <v>0.48</v>
      </c>
      <c r="K74" s="336">
        <v>0.54335999999999995</v>
      </c>
      <c r="L74" s="332"/>
      <c r="M74" s="333"/>
      <c r="N74" s="334">
        <v>1610.43</v>
      </c>
      <c r="O74" s="326"/>
      <c r="P74" s="329">
        <v>875.04</v>
      </c>
      <c r="Q74" s="335"/>
      <c r="R74" s="335"/>
      <c r="GO74" s="310"/>
      <c r="GP74" s="310"/>
      <c r="GQ74" s="310"/>
      <c r="GR74" s="310"/>
      <c r="GS74" s="310"/>
      <c r="GT74" s="310"/>
      <c r="GU74" s="310"/>
      <c r="GW74" s="274"/>
      <c r="GX74" s="274" t="s">
        <v>335</v>
      </c>
      <c r="GY74" s="274"/>
      <c r="GZ74" s="310"/>
      <c r="HA74" s="274"/>
      <c r="HB74" s="274"/>
      <c r="HC74" s="310"/>
    </row>
    <row r="75" spans="1:211" s="272" customFormat="1" ht="15" x14ac:dyDescent="0.25">
      <c r="A75" s="338"/>
      <c r="B75" s="324" t="s">
        <v>337</v>
      </c>
      <c r="C75" s="498" t="s">
        <v>338</v>
      </c>
      <c r="D75" s="498"/>
      <c r="E75" s="498"/>
      <c r="F75" s="498"/>
      <c r="G75" s="498"/>
      <c r="H75" s="325" t="s">
        <v>197</v>
      </c>
      <c r="I75" s="337">
        <v>0.2</v>
      </c>
      <c r="J75" s="331">
        <v>0.48</v>
      </c>
      <c r="K75" s="336">
        <v>0.54335999999999995</v>
      </c>
      <c r="L75" s="328"/>
      <c r="M75" s="326"/>
      <c r="N75" s="339">
        <v>552.65</v>
      </c>
      <c r="O75" s="326"/>
      <c r="P75" s="340">
        <v>300.29000000000002</v>
      </c>
      <c r="GO75" s="310"/>
      <c r="GP75" s="310"/>
      <c r="GQ75" s="310"/>
      <c r="GR75" s="310"/>
      <c r="GS75" s="310"/>
      <c r="GT75" s="310"/>
      <c r="GU75" s="310"/>
      <c r="GW75" s="274"/>
      <c r="GX75" s="274"/>
      <c r="GY75" s="274" t="s">
        <v>338</v>
      </c>
      <c r="GZ75" s="310"/>
      <c r="HA75" s="274"/>
      <c r="HB75" s="274"/>
      <c r="HC75" s="310"/>
    </row>
    <row r="76" spans="1:211" s="272" customFormat="1" ht="15" x14ac:dyDescent="0.25">
      <c r="A76" s="330"/>
      <c r="B76" s="324" t="s">
        <v>339</v>
      </c>
      <c r="C76" s="498" t="s">
        <v>340</v>
      </c>
      <c r="D76" s="498"/>
      <c r="E76" s="498"/>
      <c r="F76" s="498"/>
      <c r="G76" s="498"/>
      <c r="H76" s="325" t="s">
        <v>336</v>
      </c>
      <c r="I76" s="331">
        <v>3.34</v>
      </c>
      <c r="J76" s="331">
        <v>0.48</v>
      </c>
      <c r="K76" s="327">
        <v>9.0741119999999995</v>
      </c>
      <c r="L76" s="332"/>
      <c r="M76" s="333"/>
      <c r="N76" s="334">
        <v>2.68</v>
      </c>
      <c r="O76" s="326"/>
      <c r="P76" s="329">
        <v>24.32</v>
      </c>
      <c r="Q76" s="335"/>
      <c r="R76" s="335"/>
      <c r="GO76" s="310"/>
      <c r="GP76" s="310"/>
      <c r="GQ76" s="310"/>
      <c r="GR76" s="310"/>
      <c r="GS76" s="310"/>
      <c r="GT76" s="310"/>
      <c r="GU76" s="310"/>
      <c r="GW76" s="274"/>
      <c r="GX76" s="274" t="s">
        <v>340</v>
      </c>
      <c r="GY76" s="274"/>
      <c r="GZ76" s="310"/>
      <c r="HA76" s="274"/>
      <c r="HB76" s="274"/>
      <c r="HC76" s="310"/>
    </row>
    <row r="77" spans="1:211" s="272" customFormat="1" ht="15" x14ac:dyDescent="0.25">
      <c r="A77" s="330"/>
      <c r="B77" s="324" t="s">
        <v>341</v>
      </c>
      <c r="C77" s="498" t="s">
        <v>342</v>
      </c>
      <c r="D77" s="498"/>
      <c r="E77" s="498"/>
      <c r="F77" s="498"/>
      <c r="G77" s="498"/>
      <c r="H77" s="325" t="s">
        <v>336</v>
      </c>
      <c r="I77" s="331">
        <v>3.34</v>
      </c>
      <c r="J77" s="331">
        <v>0.48</v>
      </c>
      <c r="K77" s="327">
        <v>9.0741119999999995</v>
      </c>
      <c r="L77" s="341">
        <v>8.84</v>
      </c>
      <c r="M77" s="342">
        <v>1.41</v>
      </c>
      <c r="N77" s="334">
        <v>12.46</v>
      </c>
      <c r="O77" s="326"/>
      <c r="P77" s="329">
        <v>113.06</v>
      </c>
      <c r="Q77" s="335"/>
      <c r="R77" s="335"/>
      <c r="GO77" s="310"/>
      <c r="GP77" s="310"/>
      <c r="GQ77" s="310"/>
      <c r="GR77" s="310"/>
      <c r="GS77" s="310"/>
      <c r="GT77" s="310"/>
      <c r="GU77" s="310"/>
      <c r="GW77" s="274"/>
      <c r="GX77" s="274" t="s">
        <v>342</v>
      </c>
      <c r="GY77" s="274"/>
      <c r="GZ77" s="310"/>
      <c r="HA77" s="274"/>
      <c r="HB77" s="274"/>
      <c r="HC77" s="310"/>
    </row>
    <row r="78" spans="1:211" s="272" customFormat="1" ht="15" x14ac:dyDescent="0.25">
      <c r="A78" s="330"/>
      <c r="B78" s="324" t="s">
        <v>343</v>
      </c>
      <c r="C78" s="498" t="s">
        <v>344</v>
      </c>
      <c r="D78" s="498"/>
      <c r="E78" s="498"/>
      <c r="F78" s="498"/>
      <c r="G78" s="498"/>
      <c r="H78" s="325" t="s">
        <v>336</v>
      </c>
      <c r="I78" s="337">
        <v>0.2</v>
      </c>
      <c r="J78" s="331">
        <v>0.48</v>
      </c>
      <c r="K78" s="336">
        <v>0.54335999999999995</v>
      </c>
      <c r="L78" s="341">
        <v>477.92</v>
      </c>
      <c r="M78" s="342">
        <v>1.29</v>
      </c>
      <c r="N78" s="334">
        <v>616.52</v>
      </c>
      <c r="O78" s="326"/>
      <c r="P78" s="329">
        <v>334.99</v>
      </c>
      <c r="Q78" s="335"/>
      <c r="R78" s="335"/>
      <c r="GO78" s="310"/>
      <c r="GP78" s="310"/>
      <c r="GQ78" s="310"/>
      <c r="GR78" s="310"/>
      <c r="GS78" s="310"/>
      <c r="GT78" s="310"/>
      <c r="GU78" s="310"/>
      <c r="GW78" s="274"/>
      <c r="GX78" s="274" t="s">
        <v>344</v>
      </c>
      <c r="GY78" s="274"/>
      <c r="GZ78" s="310"/>
      <c r="HA78" s="274"/>
      <c r="HB78" s="274"/>
      <c r="HC78" s="310"/>
    </row>
    <row r="79" spans="1:211" s="272" customFormat="1" ht="15" x14ac:dyDescent="0.25">
      <c r="A79" s="338"/>
      <c r="B79" s="324" t="s">
        <v>345</v>
      </c>
      <c r="C79" s="498" t="s">
        <v>346</v>
      </c>
      <c r="D79" s="498"/>
      <c r="E79" s="498"/>
      <c r="F79" s="498"/>
      <c r="G79" s="498"/>
      <c r="H79" s="325" t="s">
        <v>197</v>
      </c>
      <c r="I79" s="337">
        <v>0.2</v>
      </c>
      <c r="J79" s="331">
        <v>0.48</v>
      </c>
      <c r="K79" s="336">
        <v>0.54335999999999995</v>
      </c>
      <c r="L79" s="328"/>
      <c r="M79" s="326"/>
      <c r="N79" s="339">
        <v>411.42</v>
      </c>
      <c r="O79" s="326"/>
      <c r="P79" s="340">
        <v>223.55</v>
      </c>
      <c r="GO79" s="310"/>
      <c r="GP79" s="310"/>
      <c r="GQ79" s="310"/>
      <c r="GR79" s="310"/>
      <c r="GS79" s="310"/>
      <c r="GT79" s="310"/>
      <c r="GU79" s="310"/>
      <c r="GW79" s="274"/>
      <c r="GX79" s="274"/>
      <c r="GY79" s="274" t="s">
        <v>346</v>
      </c>
      <c r="GZ79" s="310"/>
      <c r="HA79" s="274"/>
      <c r="HB79" s="274"/>
      <c r="HC79" s="310"/>
    </row>
    <row r="80" spans="1:211" s="272" customFormat="1" ht="15" x14ac:dyDescent="0.25">
      <c r="A80" s="323"/>
      <c r="B80" s="324" t="s">
        <v>199</v>
      </c>
      <c r="C80" s="498" t="s">
        <v>198</v>
      </c>
      <c r="D80" s="498"/>
      <c r="E80" s="498"/>
      <c r="F80" s="498"/>
      <c r="G80" s="498"/>
      <c r="H80" s="325"/>
      <c r="I80" s="326"/>
      <c r="J80" s="326"/>
      <c r="K80" s="326"/>
      <c r="L80" s="328"/>
      <c r="M80" s="326"/>
      <c r="N80" s="328"/>
      <c r="O80" s="326"/>
      <c r="P80" s="340">
        <v>0</v>
      </c>
      <c r="GO80" s="310"/>
      <c r="GP80" s="310"/>
      <c r="GQ80" s="310"/>
      <c r="GR80" s="310"/>
      <c r="GS80" s="310"/>
      <c r="GT80" s="310"/>
      <c r="GU80" s="310"/>
      <c r="GW80" s="274" t="s">
        <v>198</v>
      </c>
      <c r="GX80" s="274"/>
      <c r="GY80" s="274"/>
      <c r="GZ80" s="310"/>
      <c r="HA80" s="274"/>
      <c r="HB80" s="274"/>
      <c r="HC80" s="310"/>
    </row>
    <row r="81" spans="1:213" s="272" customFormat="1" ht="23.25" x14ac:dyDescent="0.25">
      <c r="A81" s="330"/>
      <c r="B81" s="324" t="s">
        <v>347</v>
      </c>
      <c r="C81" s="498" t="s">
        <v>348</v>
      </c>
      <c r="D81" s="498"/>
      <c r="E81" s="498"/>
      <c r="F81" s="498"/>
      <c r="G81" s="498"/>
      <c r="H81" s="325" t="s">
        <v>189</v>
      </c>
      <c r="I81" s="343">
        <v>0.245</v>
      </c>
      <c r="J81" s="344">
        <v>0</v>
      </c>
      <c r="K81" s="344">
        <v>0</v>
      </c>
      <c r="L81" s="341">
        <v>37.71</v>
      </c>
      <c r="M81" s="342">
        <v>1.52</v>
      </c>
      <c r="N81" s="334">
        <v>57.32</v>
      </c>
      <c r="O81" s="326"/>
      <c r="P81" s="329">
        <v>0</v>
      </c>
      <c r="Q81" s="335"/>
      <c r="R81" s="335"/>
      <c r="GO81" s="310"/>
      <c r="GP81" s="310"/>
      <c r="GQ81" s="310"/>
      <c r="GR81" s="310"/>
      <c r="GS81" s="310"/>
      <c r="GT81" s="310"/>
      <c r="GU81" s="310"/>
      <c r="GW81" s="274"/>
      <c r="GX81" s="274" t="s">
        <v>348</v>
      </c>
      <c r="GY81" s="274"/>
      <c r="GZ81" s="310"/>
      <c r="HA81" s="274"/>
      <c r="HB81" s="274"/>
      <c r="HC81" s="310"/>
    </row>
    <row r="82" spans="1:213" s="272" customFormat="1" ht="23.25" x14ac:dyDescent="0.25">
      <c r="A82" s="330"/>
      <c r="B82" s="324" t="s">
        <v>349</v>
      </c>
      <c r="C82" s="498" t="s">
        <v>350</v>
      </c>
      <c r="D82" s="498"/>
      <c r="E82" s="498"/>
      <c r="F82" s="498"/>
      <c r="G82" s="498"/>
      <c r="H82" s="325" t="s">
        <v>214</v>
      </c>
      <c r="I82" s="336">
        <v>6.2E-4</v>
      </c>
      <c r="J82" s="344">
        <v>0</v>
      </c>
      <c r="K82" s="344">
        <v>0</v>
      </c>
      <c r="L82" s="345">
        <v>99190.96</v>
      </c>
      <c r="M82" s="346">
        <v>1.3</v>
      </c>
      <c r="N82" s="334">
        <v>128948.25</v>
      </c>
      <c r="O82" s="326"/>
      <c r="P82" s="329">
        <v>0</v>
      </c>
      <c r="Q82" s="335"/>
      <c r="R82" s="335"/>
      <c r="GO82" s="310"/>
      <c r="GP82" s="310"/>
      <c r="GQ82" s="310"/>
      <c r="GR82" s="310"/>
      <c r="GS82" s="310"/>
      <c r="GT82" s="310"/>
      <c r="GU82" s="310"/>
      <c r="GW82" s="274"/>
      <c r="GX82" s="274" t="s">
        <v>350</v>
      </c>
      <c r="GY82" s="274"/>
      <c r="GZ82" s="310"/>
      <c r="HA82" s="274"/>
      <c r="HB82" s="274"/>
      <c r="HC82" s="310"/>
    </row>
    <row r="83" spans="1:213" s="272" customFormat="1" ht="15" x14ac:dyDescent="0.25">
      <c r="A83" s="330"/>
      <c r="B83" s="324" t="s">
        <v>351</v>
      </c>
      <c r="C83" s="498" t="s">
        <v>352</v>
      </c>
      <c r="D83" s="498"/>
      <c r="E83" s="498"/>
      <c r="F83" s="498"/>
      <c r="G83" s="498"/>
      <c r="H83" s="325" t="s">
        <v>353</v>
      </c>
      <c r="I83" s="331">
        <v>0.25</v>
      </c>
      <c r="J83" s="344">
        <v>0</v>
      </c>
      <c r="K83" s="344">
        <v>0</v>
      </c>
      <c r="L83" s="341">
        <v>931.11</v>
      </c>
      <c r="M83" s="342">
        <v>1.61</v>
      </c>
      <c r="N83" s="334">
        <v>1499.09</v>
      </c>
      <c r="O83" s="326"/>
      <c r="P83" s="329">
        <v>0</v>
      </c>
      <c r="Q83" s="335"/>
      <c r="R83" s="335"/>
      <c r="GO83" s="310"/>
      <c r="GP83" s="310"/>
      <c r="GQ83" s="310"/>
      <c r="GR83" s="310"/>
      <c r="GS83" s="310"/>
      <c r="GT83" s="310"/>
      <c r="GU83" s="310"/>
      <c r="GW83" s="274"/>
      <c r="GX83" s="274" t="s">
        <v>352</v>
      </c>
      <c r="GY83" s="274"/>
      <c r="GZ83" s="310"/>
      <c r="HA83" s="274"/>
      <c r="HB83" s="274"/>
      <c r="HC83" s="310"/>
    </row>
    <row r="84" spans="1:213" s="272" customFormat="1" ht="15" x14ac:dyDescent="0.25">
      <c r="A84" s="330"/>
      <c r="B84" s="324" t="s">
        <v>354</v>
      </c>
      <c r="C84" s="498" t="s">
        <v>355</v>
      </c>
      <c r="D84" s="498"/>
      <c r="E84" s="498"/>
      <c r="F84" s="498"/>
      <c r="G84" s="498"/>
      <c r="H84" s="325" t="s">
        <v>214</v>
      </c>
      <c r="I84" s="336">
        <v>7.2000000000000005E-4</v>
      </c>
      <c r="J84" s="344">
        <v>0</v>
      </c>
      <c r="K84" s="344">
        <v>0</v>
      </c>
      <c r="L84" s="345">
        <v>82698.14</v>
      </c>
      <c r="M84" s="342">
        <v>1.29</v>
      </c>
      <c r="N84" s="334">
        <v>106680.6</v>
      </c>
      <c r="O84" s="326"/>
      <c r="P84" s="329">
        <v>0</v>
      </c>
      <c r="Q84" s="335"/>
      <c r="R84" s="335"/>
      <c r="GO84" s="310"/>
      <c r="GP84" s="310"/>
      <c r="GQ84" s="310"/>
      <c r="GR84" s="310"/>
      <c r="GS84" s="310"/>
      <c r="GT84" s="310"/>
      <c r="GU84" s="310"/>
      <c r="GW84" s="274"/>
      <c r="GX84" s="274" t="s">
        <v>355</v>
      </c>
      <c r="GY84" s="274"/>
      <c r="GZ84" s="310"/>
      <c r="HA84" s="274"/>
      <c r="HB84" s="274"/>
      <c r="HC84" s="310"/>
    </row>
    <row r="85" spans="1:213" s="272" customFormat="1" ht="15" x14ac:dyDescent="0.25">
      <c r="A85" s="347"/>
      <c r="B85" s="321"/>
      <c r="C85" s="493" t="s">
        <v>356</v>
      </c>
      <c r="D85" s="493"/>
      <c r="E85" s="493"/>
      <c r="F85" s="493"/>
      <c r="G85" s="493"/>
      <c r="H85" s="313"/>
      <c r="I85" s="314"/>
      <c r="J85" s="314"/>
      <c r="K85" s="314"/>
      <c r="L85" s="317"/>
      <c r="M85" s="314"/>
      <c r="N85" s="348"/>
      <c r="O85" s="314"/>
      <c r="P85" s="349">
        <v>17256.810000000001</v>
      </c>
      <c r="Q85" s="335"/>
      <c r="R85" s="335"/>
      <c r="GO85" s="310"/>
      <c r="GP85" s="310"/>
      <c r="GQ85" s="310"/>
      <c r="GR85" s="310"/>
      <c r="GS85" s="310"/>
      <c r="GT85" s="310"/>
      <c r="GU85" s="310"/>
      <c r="GW85" s="274"/>
      <c r="GX85" s="274"/>
      <c r="GY85" s="274"/>
      <c r="GZ85" s="310" t="s">
        <v>356</v>
      </c>
      <c r="HA85" s="274"/>
      <c r="HB85" s="274"/>
      <c r="HC85" s="310"/>
    </row>
    <row r="86" spans="1:213" s="272" customFormat="1" ht="15" x14ac:dyDescent="0.25">
      <c r="A86" s="338" t="s">
        <v>284</v>
      </c>
      <c r="B86" s="324" t="s">
        <v>357</v>
      </c>
      <c r="C86" s="498" t="s">
        <v>358</v>
      </c>
      <c r="D86" s="498"/>
      <c r="E86" s="498"/>
      <c r="F86" s="498"/>
      <c r="G86" s="498"/>
      <c r="H86" s="325" t="s">
        <v>192</v>
      </c>
      <c r="I86" s="344">
        <v>2</v>
      </c>
      <c r="J86" s="326"/>
      <c r="K86" s="344">
        <v>2</v>
      </c>
      <c r="L86" s="328"/>
      <c r="M86" s="326"/>
      <c r="N86" s="328"/>
      <c r="O86" s="337">
        <v>0.4</v>
      </c>
      <c r="P86" s="340">
        <v>256.43</v>
      </c>
      <c r="GO86" s="310"/>
      <c r="GP86" s="310"/>
      <c r="GQ86" s="310"/>
      <c r="GR86" s="310"/>
      <c r="GS86" s="310"/>
      <c r="GT86" s="310"/>
      <c r="GU86" s="310"/>
      <c r="GW86" s="274"/>
      <c r="GX86" s="274"/>
      <c r="GY86" s="274"/>
      <c r="GZ86" s="310"/>
      <c r="HA86" s="274" t="s">
        <v>358</v>
      </c>
      <c r="HB86" s="274"/>
      <c r="HC86" s="310"/>
    </row>
    <row r="87" spans="1:213" s="272" customFormat="1" ht="15" x14ac:dyDescent="0.25">
      <c r="A87" s="338"/>
      <c r="B87" s="324"/>
      <c r="C87" s="498" t="s">
        <v>196</v>
      </c>
      <c r="D87" s="498"/>
      <c r="E87" s="498"/>
      <c r="F87" s="498"/>
      <c r="G87" s="498"/>
      <c r="H87" s="325"/>
      <c r="I87" s="326"/>
      <c r="J87" s="326"/>
      <c r="K87" s="326"/>
      <c r="L87" s="328"/>
      <c r="M87" s="326"/>
      <c r="N87" s="328"/>
      <c r="O87" s="326"/>
      <c r="P87" s="329">
        <v>15909.4</v>
      </c>
      <c r="GO87" s="310"/>
      <c r="GP87" s="310"/>
      <c r="GQ87" s="310"/>
      <c r="GR87" s="310"/>
      <c r="GS87" s="310"/>
      <c r="GT87" s="310"/>
      <c r="GU87" s="310"/>
      <c r="GW87" s="274"/>
      <c r="GX87" s="274"/>
      <c r="GY87" s="274"/>
      <c r="GZ87" s="310"/>
      <c r="HA87" s="274"/>
      <c r="HB87" s="274" t="s">
        <v>196</v>
      </c>
      <c r="HC87" s="310"/>
    </row>
    <row r="88" spans="1:213" s="272" customFormat="1" ht="15" x14ac:dyDescent="0.25">
      <c r="A88" s="338"/>
      <c r="B88" s="324" t="s">
        <v>206</v>
      </c>
      <c r="C88" s="498" t="s">
        <v>205</v>
      </c>
      <c r="D88" s="498"/>
      <c r="E88" s="498"/>
      <c r="F88" s="498"/>
      <c r="G88" s="498"/>
      <c r="H88" s="325" t="s">
        <v>192</v>
      </c>
      <c r="I88" s="344">
        <v>97</v>
      </c>
      <c r="J88" s="326"/>
      <c r="K88" s="344">
        <v>97</v>
      </c>
      <c r="L88" s="328"/>
      <c r="M88" s="326"/>
      <c r="N88" s="328"/>
      <c r="O88" s="326"/>
      <c r="P88" s="329">
        <v>15432.12</v>
      </c>
      <c r="GO88" s="310"/>
      <c r="GP88" s="310"/>
      <c r="GQ88" s="310"/>
      <c r="GR88" s="310"/>
      <c r="GS88" s="310"/>
      <c r="GT88" s="310"/>
      <c r="GU88" s="310"/>
      <c r="GW88" s="274"/>
      <c r="GX88" s="274"/>
      <c r="GY88" s="274"/>
      <c r="GZ88" s="310"/>
      <c r="HA88" s="274"/>
      <c r="HB88" s="274" t="s">
        <v>205</v>
      </c>
      <c r="HC88" s="310"/>
    </row>
    <row r="89" spans="1:213" s="272" customFormat="1" ht="15" x14ac:dyDescent="0.25">
      <c r="A89" s="338"/>
      <c r="B89" s="324" t="s">
        <v>204</v>
      </c>
      <c r="C89" s="498" t="s">
        <v>203</v>
      </c>
      <c r="D89" s="498"/>
      <c r="E89" s="498"/>
      <c r="F89" s="498"/>
      <c r="G89" s="498"/>
      <c r="H89" s="325" t="s">
        <v>192</v>
      </c>
      <c r="I89" s="344">
        <v>51</v>
      </c>
      <c r="J89" s="326"/>
      <c r="K89" s="344">
        <v>51</v>
      </c>
      <c r="L89" s="328"/>
      <c r="M89" s="326"/>
      <c r="N89" s="328"/>
      <c r="O89" s="326"/>
      <c r="P89" s="329">
        <v>8113.79</v>
      </c>
      <c r="GO89" s="310"/>
      <c r="GP89" s="310"/>
      <c r="GQ89" s="310"/>
      <c r="GR89" s="310"/>
      <c r="GS89" s="310"/>
      <c r="GT89" s="310"/>
      <c r="GU89" s="310"/>
      <c r="GW89" s="274"/>
      <c r="GX89" s="274"/>
      <c r="GY89" s="274"/>
      <c r="GZ89" s="310"/>
      <c r="HA89" s="274"/>
      <c r="HB89" s="274" t="s">
        <v>203</v>
      </c>
      <c r="HC89" s="310"/>
    </row>
    <row r="90" spans="1:213" s="272" customFormat="1" ht="15" x14ac:dyDescent="0.25">
      <c r="A90" s="350"/>
      <c r="B90" s="351"/>
      <c r="C90" s="493" t="s">
        <v>187</v>
      </c>
      <c r="D90" s="493"/>
      <c r="E90" s="493"/>
      <c r="F90" s="493"/>
      <c r="G90" s="493"/>
      <c r="H90" s="313"/>
      <c r="I90" s="314"/>
      <c r="J90" s="314"/>
      <c r="K90" s="314"/>
      <c r="L90" s="317"/>
      <c r="M90" s="314"/>
      <c r="N90" s="348">
        <v>7254.27</v>
      </c>
      <c r="O90" s="314"/>
      <c r="P90" s="349">
        <v>41059.15</v>
      </c>
      <c r="GO90" s="310"/>
      <c r="GP90" s="310"/>
      <c r="GQ90" s="310"/>
      <c r="GR90" s="310"/>
      <c r="GS90" s="310"/>
      <c r="GT90" s="310"/>
      <c r="GU90" s="310"/>
      <c r="GW90" s="274"/>
      <c r="GX90" s="274"/>
      <c r="GY90" s="274"/>
      <c r="GZ90" s="310"/>
      <c r="HA90" s="274"/>
      <c r="HB90" s="274"/>
      <c r="HC90" s="310" t="s">
        <v>187</v>
      </c>
    </row>
    <row r="91" spans="1:213" s="272" customFormat="1" ht="1.5" customHeight="1" x14ac:dyDescent="0.25">
      <c r="A91" s="352"/>
      <c r="B91" s="353"/>
      <c r="C91" s="353"/>
      <c r="D91" s="353"/>
      <c r="E91" s="353"/>
      <c r="F91" s="354"/>
      <c r="G91" s="354"/>
      <c r="H91" s="354"/>
      <c r="I91" s="354"/>
      <c r="J91" s="355"/>
      <c r="K91" s="354"/>
      <c r="L91" s="355"/>
      <c r="M91" s="356"/>
      <c r="N91" s="355"/>
      <c r="O91" s="357"/>
      <c r="P91" s="358"/>
      <c r="Q91" s="359"/>
      <c r="R91" s="360"/>
      <c r="GO91" s="310"/>
      <c r="GP91" s="310"/>
      <c r="GQ91" s="310"/>
      <c r="GR91" s="310"/>
      <c r="GS91" s="310"/>
      <c r="GT91" s="310"/>
      <c r="GU91" s="310"/>
      <c r="GW91" s="274"/>
      <c r="GX91" s="274"/>
      <c r="GY91" s="274"/>
      <c r="GZ91" s="310"/>
      <c r="HA91" s="274"/>
      <c r="HB91" s="274"/>
      <c r="HC91" s="310"/>
    </row>
    <row r="92" spans="1:213" s="272" customFormat="1" ht="15" x14ac:dyDescent="0.25">
      <c r="A92" s="347"/>
      <c r="B92" s="361"/>
      <c r="C92" s="490" t="s">
        <v>217</v>
      </c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  <c r="O92" s="490"/>
      <c r="P92" s="362"/>
      <c r="Q92" s="359"/>
      <c r="R92" s="360"/>
      <c r="GO92" s="310"/>
      <c r="GP92" s="310"/>
      <c r="GQ92" s="310"/>
      <c r="GR92" s="310"/>
      <c r="GS92" s="310"/>
      <c r="GT92" s="310"/>
      <c r="GU92" s="310"/>
      <c r="GW92" s="274"/>
      <c r="GX92" s="274"/>
      <c r="GY92" s="274"/>
      <c r="GZ92" s="310"/>
      <c r="HA92" s="274"/>
      <c r="HB92" s="274"/>
      <c r="HC92" s="310"/>
      <c r="HD92" s="310" t="s">
        <v>217</v>
      </c>
    </row>
    <row r="93" spans="1:213" s="272" customFormat="1" ht="15" x14ac:dyDescent="0.25">
      <c r="A93" s="347"/>
      <c r="B93" s="321"/>
      <c r="C93" s="491" t="s">
        <v>359</v>
      </c>
      <c r="D93" s="491"/>
      <c r="E93" s="491"/>
      <c r="F93" s="491"/>
      <c r="G93" s="491"/>
      <c r="H93" s="491"/>
      <c r="I93" s="491"/>
      <c r="J93" s="491"/>
      <c r="K93" s="491"/>
      <c r="L93" s="491"/>
      <c r="M93" s="491"/>
      <c r="N93" s="491"/>
      <c r="O93" s="491"/>
      <c r="P93" s="363">
        <v>55788.63</v>
      </c>
      <c r="Q93" s="359"/>
      <c r="R93" s="360"/>
      <c r="GO93" s="310"/>
      <c r="GP93" s="310"/>
      <c r="GQ93" s="310"/>
      <c r="GR93" s="310"/>
      <c r="GS93" s="310"/>
      <c r="GT93" s="310"/>
      <c r="GU93" s="310"/>
      <c r="GW93" s="274"/>
      <c r="GX93" s="274"/>
      <c r="GY93" s="274"/>
      <c r="GZ93" s="310"/>
      <c r="HA93" s="274"/>
      <c r="HB93" s="274"/>
      <c r="HC93" s="310"/>
      <c r="HD93" s="310"/>
      <c r="HE93" s="322" t="s">
        <v>359</v>
      </c>
    </row>
    <row r="94" spans="1:213" s="272" customFormat="1" ht="15" x14ac:dyDescent="0.25">
      <c r="A94" s="347"/>
      <c r="B94" s="321"/>
      <c r="C94" s="491" t="s">
        <v>167</v>
      </c>
      <c r="D94" s="491"/>
      <c r="E94" s="491"/>
      <c r="F94" s="491"/>
      <c r="G94" s="491"/>
      <c r="H94" s="491"/>
      <c r="I94" s="491"/>
      <c r="J94" s="491"/>
      <c r="K94" s="491"/>
      <c r="L94" s="491"/>
      <c r="M94" s="491"/>
      <c r="N94" s="491"/>
      <c r="O94" s="491"/>
      <c r="P94" s="364"/>
      <c r="Q94" s="359"/>
      <c r="R94" s="360"/>
      <c r="GO94" s="310"/>
      <c r="GP94" s="310"/>
      <c r="GQ94" s="310"/>
      <c r="GR94" s="310"/>
      <c r="GS94" s="310"/>
      <c r="GT94" s="310"/>
      <c r="GU94" s="310"/>
      <c r="GW94" s="274"/>
      <c r="GX94" s="274"/>
      <c r="GY94" s="274"/>
      <c r="GZ94" s="310"/>
      <c r="HA94" s="274"/>
      <c r="HB94" s="274"/>
      <c r="HC94" s="310"/>
      <c r="HD94" s="310"/>
      <c r="HE94" s="322" t="s">
        <v>167</v>
      </c>
    </row>
    <row r="95" spans="1:213" s="272" customFormat="1" ht="15" x14ac:dyDescent="0.25">
      <c r="A95" s="347"/>
      <c r="B95" s="321"/>
      <c r="C95" s="491" t="s">
        <v>185</v>
      </c>
      <c r="D95" s="491"/>
      <c r="E95" s="491"/>
      <c r="F95" s="491"/>
      <c r="G95" s="491"/>
      <c r="H95" s="491"/>
      <c r="I95" s="491"/>
      <c r="J95" s="491"/>
      <c r="K95" s="491"/>
      <c r="L95" s="491"/>
      <c r="M95" s="491"/>
      <c r="N95" s="491"/>
      <c r="O95" s="491"/>
      <c r="P95" s="363">
        <v>49010.879999999997</v>
      </c>
      <c r="Q95" s="359"/>
      <c r="R95" s="360"/>
      <c r="GO95" s="310"/>
      <c r="GP95" s="310"/>
      <c r="GQ95" s="310"/>
      <c r="GR95" s="310"/>
      <c r="GS95" s="310"/>
      <c r="GT95" s="310"/>
      <c r="GU95" s="310"/>
      <c r="GW95" s="274"/>
      <c r="GX95" s="274"/>
      <c r="GY95" s="274"/>
      <c r="GZ95" s="310"/>
      <c r="HA95" s="274"/>
      <c r="HB95" s="274"/>
      <c r="HC95" s="310"/>
      <c r="HD95" s="310"/>
      <c r="HE95" s="322" t="s">
        <v>185</v>
      </c>
    </row>
    <row r="96" spans="1:213" s="272" customFormat="1" ht="15" x14ac:dyDescent="0.25">
      <c r="A96" s="347"/>
      <c r="B96" s="321"/>
      <c r="C96" s="491" t="s">
        <v>184</v>
      </c>
      <c r="D96" s="491"/>
      <c r="E96" s="491"/>
      <c r="F96" s="491"/>
      <c r="G96" s="491"/>
      <c r="H96" s="491"/>
      <c r="I96" s="491"/>
      <c r="J96" s="491"/>
      <c r="K96" s="491"/>
      <c r="L96" s="491"/>
      <c r="M96" s="491"/>
      <c r="N96" s="491"/>
      <c r="O96" s="491"/>
      <c r="P96" s="363">
        <v>4292.21</v>
      </c>
      <c r="Q96" s="359"/>
      <c r="R96" s="360"/>
      <c r="GO96" s="310"/>
      <c r="GP96" s="310"/>
      <c r="GQ96" s="310"/>
      <c r="GR96" s="310"/>
      <c r="GS96" s="310"/>
      <c r="GT96" s="310"/>
      <c r="GU96" s="310"/>
      <c r="GW96" s="274"/>
      <c r="GX96" s="274"/>
      <c r="GY96" s="274"/>
      <c r="GZ96" s="310"/>
      <c r="HA96" s="274"/>
      <c r="HB96" s="274"/>
      <c r="HC96" s="310"/>
      <c r="HD96" s="310"/>
      <c r="HE96" s="322" t="s">
        <v>184</v>
      </c>
    </row>
    <row r="97" spans="1:215" s="272" customFormat="1" ht="15" x14ac:dyDescent="0.25">
      <c r="A97" s="347"/>
      <c r="B97" s="321"/>
      <c r="C97" s="491" t="s">
        <v>360</v>
      </c>
      <c r="D97" s="491"/>
      <c r="E97" s="491"/>
      <c r="F97" s="491"/>
      <c r="G97" s="491"/>
      <c r="H97" s="491"/>
      <c r="I97" s="491"/>
      <c r="J97" s="491"/>
      <c r="K97" s="491"/>
      <c r="L97" s="491"/>
      <c r="M97" s="491"/>
      <c r="N97" s="491"/>
      <c r="O97" s="491"/>
      <c r="P97" s="363">
        <v>1668.69</v>
      </c>
      <c r="Q97" s="359"/>
      <c r="R97" s="360"/>
      <c r="GO97" s="310"/>
      <c r="GP97" s="310"/>
      <c r="GQ97" s="310"/>
      <c r="GR97" s="310"/>
      <c r="GS97" s="310"/>
      <c r="GT97" s="310"/>
      <c r="GU97" s="310"/>
      <c r="GW97" s="274"/>
      <c r="GX97" s="274"/>
      <c r="GY97" s="274"/>
      <c r="GZ97" s="310"/>
      <c r="HA97" s="274"/>
      <c r="HB97" s="274"/>
      <c r="HC97" s="310"/>
      <c r="HD97" s="310"/>
      <c r="HE97" s="322" t="s">
        <v>360</v>
      </c>
    </row>
    <row r="98" spans="1:215" s="272" customFormat="1" ht="15" x14ac:dyDescent="0.25">
      <c r="A98" s="347"/>
      <c r="B98" s="321"/>
      <c r="C98" s="491" t="s">
        <v>183</v>
      </c>
      <c r="D98" s="491"/>
      <c r="E98" s="491"/>
      <c r="F98" s="491"/>
      <c r="G98" s="491"/>
      <c r="H98" s="491"/>
      <c r="I98" s="491"/>
      <c r="J98" s="491"/>
      <c r="K98" s="491"/>
      <c r="L98" s="491"/>
      <c r="M98" s="491"/>
      <c r="N98" s="491"/>
      <c r="O98" s="491"/>
      <c r="P98" s="365">
        <v>816.85</v>
      </c>
      <c r="Q98" s="359"/>
      <c r="R98" s="360"/>
      <c r="GO98" s="310"/>
      <c r="GP98" s="310"/>
      <c r="GQ98" s="310"/>
      <c r="GR98" s="310"/>
      <c r="GS98" s="310"/>
      <c r="GT98" s="310"/>
      <c r="GU98" s="310"/>
      <c r="GW98" s="274"/>
      <c r="GX98" s="274"/>
      <c r="GY98" s="274"/>
      <c r="GZ98" s="310"/>
      <c r="HA98" s="274"/>
      <c r="HB98" s="274"/>
      <c r="HC98" s="310"/>
      <c r="HD98" s="310"/>
      <c r="HE98" s="322" t="s">
        <v>183</v>
      </c>
    </row>
    <row r="99" spans="1:215" s="272" customFormat="1" ht="15" x14ac:dyDescent="0.25">
      <c r="A99" s="347"/>
      <c r="B99" s="321"/>
      <c r="C99" s="491" t="s">
        <v>174</v>
      </c>
      <c r="D99" s="491"/>
      <c r="E99" s="491"/>
      <c r="F99" s="491"/>
      <c r="G99" s="491"/>
      <c r="H99" s="491"/>
      <c r="I99" s="491"/>
      <c r="J99" s="491"/>
      <c r="K99" s="491"/>
      <c r="L99" s="491"/>
      <c r="M99" s="491"/>
      <c r="N99" s="491"/>
      <c r="O99" s="491"/>
      <c r="P99" s="363">
        <v>130794.39</v>
      </c>
      <c r="Q99" s="359"/>
      <c r="R99" s="360"/>
      <c r="GO99" s="310"/>
      <c r="GP99" s="310"/>
      <c r="GQ99" s="310"/>
      <c r="GR99" s="310"/>
      <c r="GS99" s="310"/>
      <c r="GT99" s="310"/>
      <c r="GU99" s="310"/>
      <c r="GW99" s="274"/>
      <c r="GX99" s="274"/>
      <c r="GY99" s="274"/>
      <c r="GZ99" s="310"/>
      <c r="HA99" s="274"/>
      <c r="HB99" s="274"/>
      <c r="HC99" s="310"/>
      <c r="HD99" s="310"/>
      <c r="HE99" s="322" t="s">
        <v>174</v>
      </c>
    </row>
    <row r="100" spans="1:215" s="272" customFormat="1" ht="15" x14ac:dyDescent="0.25">
      <c r="A100" s="347"/>
      <c r="B100" s="321"/>
      <c r="C100" s="491" t="s">
        <v>167</v>
      </c>
      <c r="D100" s="491"/>
      <c r="E100" s="491"/>
      <c r="F100" s="491"/>
      <c r="G100" s="491"/>
      <c r="H100" s="491"/>
      <c r="I100" s="491"/>
      <c r="J100" s="491"/>
      <c r="K100" s="491"/>
      <c r="L100" s="491"/>
      <c r="M100" s="491"/>
      <c r="N100" s="491"/>
      <c r="O100" s="491"/>
      <c r="P100" s="364"/>
      <c r="Q100" s="359"/>
      <c r="R100" s="360"/>
      <c r="GO100" s="310"/>
      <c r="GP100" s="310"/>
      <c r="GQ100" s="310"/>
      <c r="GR100" s="310"/>
      <c r="GS100" s="310"/>
      <c r="GT100" s="310"/>
      <c r="GU100" s="310"/>
      <c r="GW100" s="274"/>
      <c r="GX100" s="274"/>
      <c r="GY100" s="274"/>
      <c r="GZ100" s="310"/>
      <c r="HA100" s="274"/>
      <c r="HB100" s="274"/>
      <c r="HC100" s="310"/>
      <c r="HD100" s="310"/>
      <c r="HE100" s="322" t="s">
        <v>167</v>
      </c>
    </row>
    <row r="101" spans="1:215" s="272" customFormat="1" ht="15" x14ac:dyDescent="0.25">
      <c r="A101" s="347"/>
      <c r="B101" s="321"/>
      <c r="C101" s="491" t="s">
        <v>173</v>
      </c>
      <c r="D101" s="491"/>
      <c r="E101" s="491"/>
      <c r="F101" s="491"/>
      <c r="G101" s="491"/>
      <c r="H101" s="491"/>
      <c r="I101" s="491"/>
      <c r="J101" s="491"/>
      <c r="K101" s="491"/>
      <c r="L101" s="491"/>
      <c r="M101" s="491"/>
      <c r="N101" s="491"/>
      <c r="O101" s="491"/>
      <c r="P101" s="363">
        <v>49010.879999999997</v>
      </c>
      <c r="Q101" s="359"/>
      <c r="R101" s="360"/>
      <c r="GO101" s="310"/>
      <c r="GP101" s="310"/>
      <c r="GQ101" s="310"/>
      <c r="GR101" s="310"/>
      <c r="GS101" s="310"/>
      <c r="GT101" s="310"/>
      <c r="GU101" s="310"/>
      <c r="GW101" s="274"/>
      <c r="GX101" s="274"/>
      <c r="GY101" s="274"/>
      <c r="GZ101" s="310"/>
      <c r="HA101" s="274"/>
      <c r="HB101" s="274"/>
      <c r="HC101" s="310"/>
      <c r="HD101" s="310"/>
      <c r="HE101" s="322" t="s">
        <v>173</v>
      </c>
    </row>
    <row r="102" spans="1:215" s="272" customFormat="1" ht="15" x14ac:dyDescent="0.25">
      <c r="A102" s="347"/>
      <c r="B102" s="321"/>
      <c r="C102" s="491" t="s">
        <v>172</v>
      </c>
      <c r="D102" s="491"/>
      <c r="E102" s="491"/>
      <c r="F102" s="491"/>
      <c r="G102" s="491"/>
      <c r="H102" s="491"/>
      <c r="I102" s="491"/>
      <c r="J102" s="491"/>
      <c r="K102" s="491"/>
      <c r="L102" s="491"/>
      <c r="M102" s="491"/>
      <c r="N102" s="491"/>
      <c r="O102" s="491"/>
      <c r="P102" s="363">
        <v>4292.21</v>
      </c>
      <c r="Q102" s="359"/>
      <c r="R102" s="360"/>
      <c r="GO102" s="310"/>
      <c r="GP102" s="310"/>
      <c r="GQ102" s="310"/>
      <c r="GR102" s="310"/>
      <c r="GS102" s="310"/>
      <c r="GT102" s="310"/>
      <c r="GU102" s="310"/>
      <c r="GW102" s="274"/>
      <c r="GX102" s="274"/>
      <c r="GY102" s="274"/>
      <c r="GZ102" s="310"/>
      <c r="HA102" s="274"/>
      <c r="HB102" s="274"/>
      <c r="HC102" s="310"/>
      <c r="HD102" s="310"/>
      <c r="HE102" s="322" t="s">
        <v>172</v>
      </c>
    </row>
    <row r="103" spans="1:215" s="272" customFormat="1" ht="15" x14ac:dyDescent="0.25">
      <c r="A103" s="347"/>
      <c r="B103" s="321"/>
      <c r="C103" s="491" t="s">
        <v>361</v>
      </c>
      <c r="D103" s="491"/>
      <c r="E103" s="491"/>
      <c r="F103" s="491"/>
      <c r="G103" s="491"/>
      <c r="H103" s="491"/>
      <c r="I103" s="491"/>
      <c r="J103" s="491"/>
      <c r="K103" s="491"/>
      <c r="L103" s="491"/>
      <c r="M103" s="491"/>
      <c r="N103" s="491"/>
      <c r="O103" s="491"/>
      <c r="P103" s="363">
        <v>1668.69</v>
      </c>
      <c r="Q103" s="359"/>
      <c r="R103" s="360"/>
      <c r="GO103" s="310"/>
      <c r="GP103" s="310"/>
      <c r="GQ103" s="310"/>
      <c r="GR103" s="310"/>
      <c r="GS103" s="310"/>
      <c r="GT103" s="310"/>
      <c r="GU103" s="310"/>
      <c r="GW103" s="274"/>
      <c r="GX103" s="274"/>
      <c r="GY103" s="274"/>
      <c r="GZ103" s="310"/>
      <c r="HA103" s="274"/>
      <c r="HB103" s="274"/>
      <c r="HC103" s="310"/>
      <c r="HD103" s="310"/>
      <c r="HE103" s="322" t="s">
        <v>361</v>
      </c>
    </row>
    <row r="104" spans="1:215" s="272" customFormat="1" ht="15" x14ac:dyDescent="0.25">
      <c r="A104" s="347"/>
      <c r="B104" s="321"/>
      <c r="C104" s="491" t="s">
        <v>171</v>
      </c>
      <c r="D104" s="491"/>
      <c r="E104" s="491"/>
      <c r="F104" s="491"/>
      <c r="G104" s="491"/>
      <c r="H104" s="491"/>
      <c r="I104" s="491"/>
      <c r="J104" s="491"/>
      <c r="K104" s="491"/>
      <c r="L104" s="491"/>
      <c r="M104" s="491"/>
      <c r="N104" s="491"/>
      <c r="O104" s="491"/>
      <c r="P104" s="365">
        <v>816.85</v>
      </c>
      <c r="Q104" s="359"/>
      <c r="R104" s="360"/>
      <c r="GO104" s="310"/>
      <c r="GP104" s="310"/>
      <c r="GQ104" s="310"/>
      <c r="GR104" s="310"/>
      <c r="GS104" s="310"/>
      <c r="GT104" s="310"/>
      <c r="GU104" s="310"/>
      <c r="GW104" s="274"/>
      <c r="GX104" s="274"/>
      <c r="GY104" s="274"/>
      <c r="GZ104" s="310"/>
      <c r="HA104" s="274"/>
      <c r="HB104" s="274"/>
      <c r="HC104" s="310"/>
      <c r="HD104" s="310"/>
      <c r="HE104" s="322" t="s">
        <v>171</v>
      </c>
    </row>
    <row r="105" spans="1:215" s="272" customFormat="1" ht="15" x14ac:dyDescent="0.25">
      <c r="A105" s="347"/>
      <c r="B105" s="321"/>
      <c r="C105" s="491" t="s">
        <v>170</v>
      </c>
      <c r="D105" s="491"/>
      <c r="E105" s="491"/>
      <c r="F105" s="491"/>
      <c r="G105" s="491"/>
      <c r="H105" s="491"/>
      <c r="I105" s="491"/>
      <c r="J105" s="491"/>
      <c r="K105" s="491"/>
      <c r="L105" s="491"/>
      <c r="M105" s="491"/>
      <c r="N105" s="491"/>
      <c r="O105" s="491"/>
      <c r="P105" s="363">
        <v>49159.18</v>
      </c>
      <c r="Q105" s="359"/>
      <c r="R105" s="360"/>
      <c r="GO105" s="310"/>
      <c r="GP105" s="310"/>
      <c r="GQ105" s="310"/>
      <c r="GR105" s="310"/>
      <c r="GS105" s="310"/>
      <c r="GT105" s="310"/>
      <c r="GU105" s="310"/>
      <c r="GW105" s="274"/>
      <c r="GX105" s="274"/>
      <c r="GY105" s="274"/>
      <c r="GZ105" s="310"/>
      <c r="HA105" s="274"/>
      <c r="HB105" s="274"/>
      <c r="HC105" s="310"/>
      <c r="HD105" s="310"/>
      <c r="HE105" s="322" t="s">
        <v>170</v>
      </c>
    </row>
    <row r="106" spans="1:215" s="272" customFormat="1" ht="15" x14ac:dyDescent="0.25">
      <c r="A106" s="347"/>
      <c r="B106" s="321"/>
      <c r="C106" s="491" t="s">
        <v>169</v>
      </c>
      <c r="D106" s="491"/>
      <c r="E106" s="491"/>
      <c r="F106" s="491"/>
      <c r="G106" s="491"/>
      <c r="H106" s="491"/>
      <c r="I106" s="491"/>
      <c r="J106" s="491"/>
      <c r="K106" s="491"/>
      <c r="L106" s="491"/>
      <c r="M106" s="491"/>
      <c r="N106" s="491"/>
      <c r="O106" s="491"/>
      <c r="P106" s="363">
        <v>25846.58</v>
      </c>
      <c r="Q106" s="359"/>
      <c r="R106" s="360"/>
      <c r="GO106" s="310"/>
      <c r="GP106" s="310"/>
      <c r="GQ106" s="310"/>
      <c r="GR106" s="310"/>
      <c r="GS106" s="310"/>
      <c r="GT106" s="310"/>
      <c r="GU106" s="310"/>
      <c r="GW106" s="274"/>
      <c r="GX106" s="274"/>
      <c r="GY106" s="274"/>
      <c r="GZ106" s="310"/>
      <c r="HA106" s="274"/>
      <c r="HB106" s="274"/>
      <c r="HC106" s="310"/>
      <c r="HD106" s="310"/>
      <c r="HE106" s="322" t="s">
        <v>169</v>
      </c>
    </row>
    <row r="107" spans="1:215" s="272" customFormat="1" ht="15" x14ac:dyDescent="0.25">
      <c r="A107" s="347"/>
      <c r="B107" s="321"/>
      <c r="C107" s="491" t="s">
        <v>362</v>
      </c>
      <c r="D107" s="491"/>
      <c r="E107" s="491"/>
      <c r="F107" s="491"/>
      <c r="G107" s="491"/>
      <c r="H107" s="491"/>
      <c r="I107" s="491"/>
      <c r="J107" s="491"/>
      <c r="K107" s="491"/>
      <c r="L107" s="491"/>
      <c r="M107" s="491"/>
      <c r="N107" s="491"/>
      <c r="O107" s="491"/>
      <c r="P107" s="363">
        <v>50679.57</v>
      </c>
      <c r="Q107" s="359"/>
      <c r="R107" s="360"/>
      <c r="GO107" s="310"/>
      <c r="GP107" s="310"/>
      <c r="GQ107" s="310"/>
      <c r="GR107" s="310"/>
      <c r="GS107" s="310"/>
      <c r="GT107" s="310"/>
      <c r="GU107" s="310"/>
      <c r="GW107" s="274"/>
      <c r="GX107" s="274"/>
      <c r="GY107" s="274"/>
      <c r="GZ107" s="310"/>
      <c r="HA107" s="274"/>
      <c r="HB107" s="274"/>
      <c r="HC107" s="310"/>
      <c r="HD107" s="310"/>
      <c r="HE107" s="322" t="s">
        <v>362</v>
      </c>
    </row>
    <row r="108" spans="1:215" s="272" customFormat="1" ht="15" x14ac:dyDescent="0.25">
      <c r="A108" s="347"/>
      <c r="B108" s="321"/>
      <c r="C108" s="491" t="s">
        <v>363</v>
      </c>
      <c r="D108" s="491"/>
      <c r="E108" s="491"/>
      <c r="F108" s="491"/>
      <c r="G108" s="491"/>
      <c r="H108" s="491"/>
      <c r="I108" s="491"/>
      <c r="J108" s="491"/>
      <c r="K108" s="491"/>
      <c r="L108" s="491"/>
      <c r="M108" s="491"/>
      <c r="N108" s="491"/>
      <c r="O108" s="491"/>
      <c r="P108" s="363">
        <v>49159.18</v>
      </c>
      <c r="Q108" s="359"/>
      <c r="R108" s="360"/>
      <c r="GO108" s="310"/>
      <c r="GP108" s="310"/>
      <c r="GQ108" s="310"/>
      <c r="GR108" s="310"/>
      <c r="GS108" s="310"/>
      <c r="GT108" s="310"/>
      <c r="GU108" s="310"/>
      <c r="GW108" s="274"/>
      <c r="GX108" s="274"/>
      <c r="GY108" s="274"/>
      <c r="GZ108" s="310"/>
      <c r="HA108" s="274"/>
      <c r="HB108" s="274"/>
      <c r="HC108" s="310"/>
      <c r="HD108" s="310"/>
      <c r="HE108" s="322" t="s">
        <v>363</v>
      </c>
    </row>
    <row r="109" spans="1:215" s="272" customFormat="1" ht="15" x14ac:dyDescent="0.25">
      <c r="A109" s="347"/>
      <c r="B109" s="321"/>
      <c r="C109" s="491" t="s">
        <v>364</v>
      </c>
      <c r="D109" s="491"/>
      <c r="E109" s="491"/>
      <c r="F109" s="491"/>
      <c r="G109" s="491"/>
      <c r="H109" s="491"/>
      <c r="I109" s="491"/>
      <c r="J109" s="491"/>
      <c r="K109" s="491"/>
      <c r="L109" s="491"/>
      <c r="M109" s="491"/>
      <c r="N109" s="491"/>
      <c r="O109" s="491"/>
      <c r="P109" s="363">
        <v>25846.58</v>
      </c>
      <c r="Q109" s="359"/>
      <c r="R109" s="360"/>
      <c r="GO109" s="310"/>
      <c r="GP109" s="310"/>
      <c r="GQ109" s="310"/>
      <c r="GR109" s="310"/>
      <c r="GS109" s="310"/>
      <c r="GT109" s="310"/>
      <c r="GU109" s="310"/>
      <c r="GW109" s="274"/>
      <c r="GX109" s="274"/>
      <c r="GY109" s="274"/>
      <c r="GZ109" s="310"/>
      <c r="HA109" s="274"/>
      <c r="HB109" s="274"/>
      <c r="HC109" s="310"/>
      <c r="HD109" s="310"/>
      <c r="HE109" s="322" t="s">
        <v>364</v>
      </c>
    </row>
    <row r="110" spans="1:215" s="272" customFormat="1" ht="15" x14ac:dyDescent="0.25">
      <c r="A110" s="347"/>
      <c r="B110" s="361"/>
      <c r="C110" s="490" t="s">
        <v>365</v>
      </c>
      <c r="D110" s="490"/>
      <c r="E110" s="490"/>
      <c r="F110" s="490"/>
      <c r="G110" s="490"/>
      <c r="H110" s="490"/>
      <c r="I110" s="490"/>
      <c r="J110" s="490"/>
      <c r="K110" s="490"/>
      <c r="L110" s="490"/>
      <c r="M110" s="490"/>
      <c r="N110" s="490"/>
      <c r="O110" s="490"/>
      <c r="P110" s="366">
        <v>130794.39</v>
      </c>
      <c r="Q110" s="359"/>
      <c r="R110" s="360"/>
      <c r="GO110" s="310"/>
      <c r="GP110" s="310"/>
      <c r="GQ110" s="310"/>
      <c r="GR110" s="310"/>
      <c r="GS110" s="310"/>
      <c r="GT110" s="310"/>
      <c r="GU110" s="310"/>
      <c r="GW110" s="274"/>
      <c r="GX110" s="274"/>
      <c r="GY110" s="274"/>
      <c r="GZ110" s="310"/>
      <c r="HA110" s="274"/>
      <c r="HB110" s="274"/>
      <c r="HC110" s="310"/>
      <c r="HD110" s="310"/>
      <c r="HF110" s="310" t="s">
        <v>365</v>
      </c>
    </row>
    <row r="111" spans="1:215" s="272" customFormat="1" ht="15" x14ac:dyDescent="0.25">
      <c r="A111" s="347"/>
      <c r="B111" s="321"/>
      <c r="C111" s="491" t="s">
        <v>366</v>
      </c>
      <c r="D111" s="491"/>
      <c r="E111" s="491"/>
      <c r="F111" s="491"/>
      <c r="G111" s="491"/>
      <c r="H111" s="491"/>
      <c r="I111" s="491"/>
      <c r="J111" s="491"/>
      <c r="K111" s="491"/>
      <c r="L111" s="491"/>
      <c r="M111" s="491"/>
      <c r="N111" s="491"/>
      <c r="O111" s="491"/>
      <c r="P111" s="364"/>
      <c r="Q111" s="359"/>
      <c r="R111" s="360"/>
      <c r="GO111" s="310"/>
      <c r="GP111" s="310"/>
      <c r="GQ111" s="310"/>
      <c r="GR111" s="310"/>
      <c r="GS111" s="310"/>
      <c r="GT111" s="310"/>
      <c r="GU111" s="310"/>
      <c r="GW111" s="274"/>
      <c r="GX111" s="274"/>
      <c r="GY111" s="274"/>
      <c r="GZ111" s="310"/>
      <c r="HA111" s="274"/>
      <c r="HB111" s="274"/>
      <c r="HC111" s="310"/>
      <c r="HD111" s="310"/>
      <c r="HE111" s="322" t="s">
        <v>366</v>
      </c>
      <c r="HF111" s="310"/>
    </row>
    <row r="112" spans="1:215" s="272" customFormat="1" ht="15" x14ac:dyDescent="0.25">
      <c r="A112" s="347"/>
      <c r="B112" s="321"/>
      <c r="C112" s="491" t="s">
        <v>367</v>
      </c>
      <c r="D112" s="491"/>
      <c r="E112" s="491"/>
      <c r="F112" s="491"/>
      <c r="G112" s="491"/>
      <c r="H112" s="491"/>
      <c r="I112" s="491"/>
      <c r="J112" s="491"/>
      <c r="K112" s="367" t="s">
        <v>368</v>
      </c>
      <c r="L112" s="368"/>
      <c r="M112" s="368"/>
      <c r="O112" s="369"/>
      <c r="P112" s="364"/>
      <c r="Q112" s="359"/>
      <c r="R112" s="360"/>
      <c r="GO112" s="310"/>
      <c r="GP112" s="310"/>
      <c r="GQ112" s="310"/>
      <c r="GR112" s="310"/>
      <c r="GS112" s="310"/>
      <c r="GT112" s="310"/>
      <c r="GU112" s="310"/>
      <c r="GW112" s="274"/>
      <c r="GX112" s="274"/>
      <c r="GY112" s="274"/>
      <c r="GZ112" s="310"/>
      <c r="HA112" s="274"/>
      <c r="HB112" s="274"/>
      <c r="HC112" s="310"/>
      <c r="HD112" s="310"/>
      <c r="HF112" s="310"/>
      <c r="HG112" s="322" t="s">
        <v>367</v>
      </c>
    </row>
    <row r="113" spans="1:215" s="272" customFormat="1" ht="15" x14ac:dyDescent="0.25">
      <c r="A113" s="347"/>
      <c r="B113" s="321"/>
      <c r="C113" s="491" t="s">
        <v>369</v>
      </c>
      <c r="D113" s="491"/>
      <c r="E113" s="491"/>
      <c r="F113" s="491"/>
      <c r="G113" s="491"/>
      <c r="H113" s="491"/>
      <c r="I113" s="491"/>
      <c r="J113" s="491"/>
      <c r="K113" s="367" t="s">
        <v>370</v>
      </c>
      <c r="L113" s="368"/>
      <c r="M113" s="368"/>
      <c r="O113" s="369"/>
      <c r="P113" s="364"/>
      <c r="Q113" s="359"/>
      <c r="R113" s="360"/>
      <c r="GO113" s="310"/>
      <c r="GP113" s="310"/>
      <c r="GQ113" s="310"/>
      <c r="GR113" s="310"/>
      <c r="GS113" s="310"/>
      <c r="GT113" s="310"/>
      <c r="GU113" s="310"/>
      <c r="GW113" s="274"/>
      <c r="GX113" s="274"/>
      <c r="GY113" s="274"/>
      <c r="GZ113" s="310"/>
      <c r="HA113" s="274"/>
      <c r="HB113" s="274"/>
      <c r="HC113" s="310"/>
      <c r="HD113" s="310"/>
      <c r="HF113" s="310"/>
      <c r="HG113" s="322" t="s">
        <v>369</v>
      </c>
    </row>
    <row r="114" spans="1:215" s="272" customFormat="1" ht="15" x14ac:dyDescent="0.25">
      <c r="A114" s="495" t="s">
        <v>302</v>
      </c>
      <c r="B114" s="496"/>
      <c r="C114" s="496"/>
      <c r="D114" s="496"/>
      <c r="E114" s="496"/>
      <c r="F114" s="496"/>
      <c r="G114" s="496"/>
      <c r="H114" s="496"/>
      <c r="I114" s="496"/>
      <c r="J114" s="496"/>
      <c r="K114" s="496"/>
      <c r="L114" s="496"/>
      <c r="M114" s="496"/>
      <c r="N114" s="496"/>
      <c r="O114" s="496"/>
      <c r="P114" s="497"/>
      <c r="GO114" s="310" t="s">
        <v>302</v>
      </c>
      <c r="GP114" s="310"/>
      <c r="GQ114" s="310"/>
      <c r="GR114" s="310"/>
      <c r="GS114" s="310"/>
      <c r="GT114" s="310"/>
      <c r="GU114" s="310"/>
      <c r="GW114" s="274"/>
      <c r="GX114" s="274"/>
      <c r="GY114" s="274"/>
      <c r="GZ114" s="310"/>
      <c r="HA114" s="274"/>
      <c r="HB114" s="274"/>
      <c r="HC114" s="310"/>
      <c r="HD114" s="310"/>
      <c r="HF114" s="310"/>
    </row>
    <row r="115" spans="1:215" s="272" customFormat="1" ht="15" x14ac:dyDescent="0.25">
      <c r="A115" s="495" t="s">
        <v>301</v>
      </c>
      <c r="B115" s="496"/>
      <c r="C115" s="496"/>
      <c r="D115" s="496"/>
      <c r="E115" s="496"/>
      <c r="F115" s="496"/>
      <c r="G115" s="496"/>
      <c r="H115" s="496"/>
      <c r="I115" s="496"/>
      <c r="J115" s="496"/>
      <c r="K115" s="496"/>
      <c r="L115" s="496"/>
      <c r="M115" s="496"/>
      <c r="N115" s="496"/>
      <c r="O115" s="496"/>
      <c r="P115" s="497"/>
      <c r="GO115" s="310"/>
      <c r="GP115" s="310" t="s">
        <v>301</v>
      </c>
      <c r="GQ115" s="310"/>
      <c r="GR115" s="310"/>
      <c r="GS115" s="310"/>
      <c r="GT115" s="310"/>
      <c r="GU115" s="310"/>
      <c r="GW115" s="274"/>
      <c r="GX115" s="274"/>
      <c r="GY115" s="274"/>
      <c r="GZ115" s="310"/>
      <c r="HA115" s="274"/>
      <c r="HB115" s="274"/>
      <c r="HC115" s="310"/>
      <c r="HD115" s="310"/>
      <c r="HF115" s="310"/>
    </row>
    <row r="116" spans="1:215" s="272" customFormat="1" ht="15" x14ac:dyDescent="0.25">
      <c r="A116" s="495" t="s">
        <v>278</v>
      </c>
      <c r="B116" s="496"/>
      <c r="C116" s="496"/>
      <c r="D116" s="496"/>
      <c r="E116" s="496"/>
      <c r="F116" s="496"/>
      <c r="G116" s="496"/>
      <c r="H116" s="496"/>
      <c r="I116" s="496"/>
      <c r="J116" s="496"/>
      <c r="K116" s="496"/>
      <c r="L116" s="496"/>
      <c r="M116" s="496"/>
      <c r="N116" s="496"/>
      <c r="O116" s="496"/>
      <c r="P116" s="497"/>
      <c r="GO116" s="310"/>
      <c r="GP116" s="310" t="s">
        <v>278</v>
      </c>
      <c r="GQ116" s="310"/>
      <c r="GR116" s="310"/>
      <c r="GS116" s="310"/>
      <c r="GT116" s="310"/>
      <c r="GU116" s="310"/>
      <c r="GW116" s="274"/>
      <c r="GX116" s="274"/>
      <c r="GY116" s="274"/>
      <c r="GZ116" s="310"/>
      <c r="HA116" s="274"/>
      <c r="HB116" s="274"/>
      <c r="HC116" s="310"/>
      <c r="HD116" s="310"/>
      <c r="HF116" s="310"/>
    </row>
    <row r="117" spans="1:215" s="272" customFormat="1" ht="23.25" x14ac:dyDescent="0.25">
      <c r="A117" s="311" t="s">
        <v>211</v>
      </c>
      <c r="B117" s="312" t="s">
        <v>371</v>
      </c>
      <c r="C117" s="494" t="s">
        <v>253</v>
      </c>
      <c r="D117" s="494"/>
      <c r="E117" s="494"/>
      <c r="F117" s="494"/>
      <c r="G117" s="494"/>
      <c r="H117" s="313" t="s">
        <v>188</v>
      </c>
      <c r="I117" s="314">
        <v>2</v>
      </c>
      <c r="J117" s="315">
        <v>1</v>
      </c>
      <c r="K117" s="315">
        <v>2</v>
      </c>
      <c r="L117" s="317"/>
      <c r="M117" s="314"/>
      <c r="N117" s="318"/>
      <c r="O117" s="314"/>
      <c r="P117" s="319"/>
      <c r="GO117" s="310"/>
      <c r="GP117" s="310"/>
      <c r="GQ117" s="310" t="s">
        <v>253</v>
      </c>
      <c r="GR117" s="310" t="s">
        <v>178</v>
      </c>
      <c r="GS117" s="310" t="s">
        <v>178</v>
      </c>
      <c r="GT117" s="310" t="s">
        <v>178</v>
      </c>
      <c r="GU117" s="310" t="s">
        <v>178</v>
      </c>
      <c r="GW117" s="274"/>
      <c r="GX117" s="274"/>
      <c r="GY117" s="274"/>
      <c r="GZ117" s="310"/>
      <c r="HA117" s="274"/>
      <c r="HB117" s="274"/>
      <c r="HC117" s="310"/>
      <c r="HD117" s="310"/>
      <c r="HF117" s="310"/>
    </row>
    <row r="118" spans="1:215" s="272" customFormat="1" ht="23.25" x14ac:dyDescent="0.25">
      <c r="A118" s="320"/>
      <c r="B118" s="321" t="s">
        <v>372</v>
      </c>
      <c r="C118" s="485" t="s">
        <v>373</v>
      </c>
      <c r="D118" s="485"/>
      <c r="E118" s="485"/>
      <c r="F118" s="485"/>
      <c r="G118" s="485"/>
      <c r="H118" s="485"/>
      <c r="I118" s="485"/>
      <c r="J118" s="485"/>
      <c r="K118" s="485"/>
      <c r="L118" s="485"/>
      <c r="M118" s="485"/>
      <c r="N118" s="485"/>
      <c r="O118" s="485"/>
      <c r="P118" s="492"/>
      <c r="GO118" s="310"/>
      <c r="GP118" s="310"/>
      <c r="GQ118" s="310"/>
      <c r="GR118" s="310"/>
      <c r="GS118" s="310"/>
      <c r="GT118" s="310"/>
      <c r="GU118" s="310"/>
      <c r="GV118" s="322" t="s">
        <v>373</v>
      </c>
      <c r="GW118" s="274"/>
      <c r="GX118" s="274"/>
      <c r="GY118" s="274"/>
      <c r="GZ118" s="310"/>
      <c r="HA118" s="274"/>
      <c r="HB118" s="274"/>
      <c r="HC118" s="310"/>
      <c r="HD118" s="310"/>
      <c r="HF118" s="310"/>
    </row>
    <row r="119" spans="1:215" s="272" customFormat="1" ht="23.25" x14ac:dyDescent="0.25">
      <c r="A119" s="320"/>
      <c r="B119" s="321" t="s">
        <v>374</v>
      </c>
      <c r="C119" s="485" t="s">
        <v>219</v>
      </c>
      <c r="D119" s="485"/>
      <c r="E119" s="485"/>
      <c r="F119" s="485"/>
      <c r="G119" s="485"/>
      <c r="H119" s="485"/>
      <c r="I119" s="485"/>
      <c r="J119" s="485"/>
      <c r="K119" s="485"/>
      <c r="L119" s="485"/>
      <c r="M119" s="485"/>
      <c r="N119" s="485"/>
      <c r="O119" s="485"/>
      <c r="P119" s="492"/>
      <c r="GO119" s="310"/>
      <c r="GP119" s="310"/>
      <c r="GQ119" s="310"/>
      <c r="GR119" s="310"/>
      <c r="GS119" s="310"/>
      <c r="GT119" s="310"/>
      <c r="GU119" s="310"/>
      <c r="GV119" s="322" t="s">
        <v>219</v>
      </c>
      <c r="GW119" s="274"/>
      <c r="GX119" s="274"/>
      <c r="GY119" s="274"/>
      <c r="GZ119" s="310"/>
      <c r="HA119" s="274"/>
      <c r="HB119" s="274"/>
      <c r="HC119" s="310"/>
      <c r="HD119" s="310"/>
      <c r="HF119" s="310"/>
    </row>
    <row r="120" spans="1:215" s="272" customFormat="1" ht="15" x14ac:dyDescent="0.25">
      <c r="A120" s="323"/>
      <c r="B120" s="324" t="s">
        <v>200</v>
      </c>
      <c r="C120" s="498" t="s">
        <v>330</v>
      </c>
      <c r="D120" s="498"/>
      <c r="E120" s="498"/>
      <c r="F120" s="498"/>
      <c r="G120" s="498"/>
      <c r="H120" s="325" t="s">
        <v>197</v>
      </c>
      <c r="I120" s="326"/>
      <c r="J120" s="326"/>
      <c r="K120" s="370">
        <v>1.9467000000000001</v>
      </c>
      <c r="L120" s="328"/>
      <c r="M120" s="326"/>
      <c r="N120" s="328"/>
      <c r="O120" s="326"/>
      <c r="P120" s="340">
        <v>824.82</v>
      </c>
      <c r="GO120" s="310"/>
      <c r="GP120" s="310"/>
      <c r="GQ120" s="310"/>
      <c r="GR120" s="310"/>
      <c r="GS120" s="310"/>
      <c r="GT120" s="310"/>
      <c r="GU120" s="310"/>
      <c r="GW120" s="274" t="s">
        <v>330</v>
      </c>
      <c r="GX120" s="274"/>
      <c r="GY120" s="274"/>
      <c r="GZ120" s="310"/>
      <c r="HA120" s="274"/>
      <c r="HB120" s="274"/>
      <c r="HC120" s="310"/>
      <c r="HD120" s="310"/>
      <c r="HF120" s="310"/>
    </row>
    <row r="121" spans="1:215" s="272" customFormat="1" ht="15" x14ac:dyDescent="0.25">
      <c r="A121" s="330"/>
      <c r="B121" s="324" t="s">
        <v>375</v>
      </c>
      <c r="C121" s="498" t="s">
        <v>376</v>
      </c>
      <c r="D121" s="498"/>
      <c r="E121" s="498"/>
      <c r="F121" s="498"/>
      <c r="G121" s="498"/>
      <c r="H121" s="325" t="s">
        <v>197</v>
      </c>
      <c r="I121" s="331">
        <v>1.03</v>
      </c>
      <c r="J121" s="343">
        <v>0.94499999999999995</v>
      </c>
      <c r="K121" s="370">
        <v>1.9467000000000001</v>
      </c>
      <c r="L121" s="332"/>
      <c r="M121" s="333"/>
      <c r="N121" s="334">
        <v>423.7</v>
      </c>
      <c r="O121" s="326"/>
      <c r="P121" s="329">
        <v>824.82</v>
      </c>
      <c r="Q121" s="335"/>
      <c r="R121" s="335"/>
      <c r="GO121" s="310"/>
      <c r="GP121" s="310"/>
      <c r="GQ121" s="310"/>
      <c r="GR121" s="310"/>
      <c r="GS121" s="310"/>
      <c r="GT121" s="310"/>
      <c r="GU121" s="310"/>
      <c r="GW121" s="274"/>
      <c r="GX121" s="274" t="s">
        <v>376</v>
      </c>
      <c r="GY121" s="274"/>
      <c r="GZ121" s="310"/>
      <c r="HA121" s="274"/>
      <c r="HB121" s="274"/>
      <c r="HC121" s="310"/>
      <c r="HD121" s="310"/>
      <c r="HF121" s="310"/>
    </row>
    <row r="122" spans="1:215" s="272" customFormat="1" ht="15" x14ac:dyDescent="0.25">
      <c r="A122" s="323"/>
      <c r="B122" s="324" t="s">
        <v>199</v>
      </c>
      <c r="C122" s="498" t="s">
        <v>198</v>
      </c>
      <c r="D122" s="498"/>
      <c r="E122" s="498"/>
      <c r="F122" s="498"/>
      <c r="G122" s="498"/>
      <c r="H122" s="325"/>
      <c r="I122" s="326"/>
      <c r="J122" s="326"/>
      <c r="K122" s="326"/>
      <c r="L122" s="328"/>
      <c r="M122" s="326"/>
      <c r="N122" s="328"/>
      <c r="O122" s="326"/>
      <c r="P122" s="340">
        <v>0</v>
      </c>
      <c r="GO122" s="310"/>
      <c r="GP122" s="310"/>
      <c r="GQ122" s="310"/>
      <c r="GR122" s="310"/>
      <c r="GS122" s="310"/>
      <c r="GT122" s="310"/>
      <c r="GU122" s="310"/>
      <c r="GW122" s="274" t="s">
        <v>198</v>
      </c>
      <c r="GX122" s="274"/>
      <c r="GY122" s="274"/>
      <c r="GZ122" s="310"/>
      <c r="HA122" s="274"/>
      <c r="HB122" s="274"/>
      <c r="HC122" s="310"/>
      <c r="HD122" s="310"/>
      <c r="HF122" s="310"/>
    </row>
    <row r="123" spans="1:215" s="272" customFormat="1" ht="23.25" x14ac:dyDescent="0.25">
      <c r="A123" s="330"/>
      <c r="B123" s="324" t="s">
        <v>377</v>
      </c>
      <c r="C123" s="498" t="s">
        <v>378</v>
      </c>
      <c r="D123" s="498"/>
      <c r="E123" s="498"/>
      <c r="F123" s="498"/>
      <c r="G123" s="498"/>
      <c r="H123" s="325" t="s">
        <v>353</v>
      </c>
      <c r="I123" s="343">
        <v>4.2000000000000003E-2</v>
      </c>
      <c r="J123" s="344">
        <v>0</v>
      </c>
      <c r="K123" s="344">
        <v>0</v>
      </c>
      <c r="L123" s="341">
        <v>137.59</v>
      </c>
      <c r="M123" s="342">
        <v>0.98</v>
      </c>
      <c r="N123" s="334">
        <v>134.84</v>
      </c>
      <c r="O123" s="326"/>
      <c r="P123" s="329">
        <v>0</v>
      </c>
      <c r="Q123" s="335"/>
      <c r="R123" s="335"/>
      <c r="GO123" s="310"/>
      <c r="GP123" s="310"/>
      <c r="GQ123" s="310"/>
      <c r="GR123" s="310"/>
      <c r="GS123" s="310"/>
      <c r="GT123" s="310"/>
      <c r="GU123" s="310"/>
      <c r="GW123" s="274"/>
      <c r="GX123" s="274" t="s">
        <v>378</v>
      </c>
      <c r="GY123" s="274"/>
      <c r="GZ123" s="310"/>
      <c r="HA123" s="274"/>
      <c r="HB123" s="274"/>
      <c r="HC123" s="310"/>
      <c r="HD123" s="310"/>
      <c r="HF123" s="310"/>
    </row>
    <row r="124" spans="1:215" s="272" customFormat="1" ht="15" x14ac:dyDescent="0.25">
      <c r="A124" s="347"/>
      <c r="B124" s="321"/>
      <c r="C124" s="493" t="s">
        <v>356</v>
      </c>
      <c r="D124" s="493"/>
      <c r="E124" s="493"/>
      <c r="F124" s="493"/>
      <c r="G124" s="493"/>
      <c r="H124" s="313"/>
      <c r="I124" s="314"/>
      <c r="J124" s="314"/>
      <c r="K124" s="314"/>
      <c r="L124" s="317"/>
      <c r="M124" s="314"/>
      <c r="N124" s="348"/>
      <c r="O124" s="314"/>
      <c r="P124" s="349">
        <v>824.82</v>
      </c>
      <c r="Q124" s="335"/>
      <c r="R124" s="335"/>
      <c r="GO124" s="310"/>
      <c r="GP124" s="310"/>
      <c r="GQ124" s="310"/>
      <c r="GR124" s="310"/>
      <c r="GS124" s="310"/>
      <c r="GT124" s="310"/>
      <c r="GU124" s="310"/>
      <c r="GW124" s="274"/>
      <c r="GX124" s="274"/>
      <c r="GY124" s="274"/>
      <c r="GZ124" s="310" t="s">
        <v>356</v>
      </c>
      <c r="HA124" s="274"/>
      <c r="HB124" s="274"/>
      <c r="HC124" s="310"/>
      <c r="HD124" s="310"/>
      <c r="HF124" s="310"/>
    </row>
    <row r="125" spans="1:215" s="272" customFormat="1" ht="15" x14ac:dyDescent="0.25">
      <c r="A125" s="338" t="s">
        <v>285</v>
      </c>
      <c r="B125" s="324" t="s">
        <v>357</v>
      </c>
      <c r="C125" s="498" t="s">
        <v>358</v>
      </c>
      <c r="D125" s="498"/>
      <c r="E125" s="498"/>
      <c r="F125" s="498"/>
      <c r="G125" s="498"/>
      <c r="H125" s="325" t="s">
        <v>192</v>
      </c>
      <c r="I125" s="344">
        <v>2</v>
      </c>
      <c r="J125" s="326"/>
      <c r="K125" s="344">
        <v>2</v>
      </c>
      <c r="L125" s="328"/>
      <c r="M125" s="326"/>
      <c r="N125" s="328"/>
      <c r="O125" s="337">
        <v>0.7</v>
      </c>
      <c r="P125" s="340">
        <v>12.22</v>
      </c>
      <c r="GO125" s="310"/>
      <c r="GP125" s="310"/>
      <c r="GQ125" s="310"/>
      <c r="GR125" s="310"/>
      <c r="GS125" s="310"/>
      <c r="GT125" s="310"/>
      <c r="GU125" s="310"/>
      <c r="GW125" s="274"/>
      <c r="GX125" s="274"/>
      <c r="GY125" s="274"/>
      <c r="GZ125" s="310"/>
      <c r="HA125" s="274" t="s">
        <v>358</v>
      </c>
      <c r="HB125" s="274"/>
      <c r="HC125" s="310"/>
      <c r="HD125" s="310"/>
      <c r="HF125" s="310"/>
    </row>
    <row r="126" spans="1:215" s="272" customFormat="1" ht="15" x14ac:dyDescent="0.25">
      <c r="A126" s="338"/>
      <c r="B126" s="324"/>
      <c r="C126" s="498" t="s">
        <v>196</v>
      </c>
      <c r="D126" s="498"/>
      <c r="E126" s="498"/>
      <c r="F126" s="498"/>
      <c r="G126" s="498"/>
      <c r="H126" s="325"/>
      <c r="I126" s="326"/>
      <c r="J126" s="326"/>
      <c r="K126" s="326"/>
      <c r="L126" s="328"/>
      <c r="M126" s="326"/>
      <c r="N126" s="328"/>
      <c r="O126" s="326"/>
      <c r="P126" s="340">
        <v>824.82</v>
      </c>
      <c r="GO126" s="310"/>
      <c r="GP126" s="310"/>
      <c r="GQ126" s="310"/>
      <c r="GR126" s="310"/>
      <c r="GS126" s="310"/>
      <c r="GT126" s="310"/>
      <c r="GU126" s="310"/>
      <c r="GW126" s="274"/>
      <c r="GX126" s="274"/>
      <c r="GY126" s="274"/>
      <c r="GZ126" s="310"/>
      <c r="HA126" s="274"/>
      <c r="HB126" s="274" t="s">
        <v>196</v>
      </c>
      <c r="HC126" s="310"/>
      <c r="HD126" s="310"/>
      <c r="HF126" s="310"/>
    </row>
    <row r="127" spans="1:215" s="272" customFormat="1" ht="15" x14ac:dyDescent="0.25">
      <c r="A127" s="338"/>
      <c r="B127" s="324" t="s">
        <v>210</v>
      </c>
      <c r="C127" s="498" t="s">
        <v>209</v>
      </c>
      <c r="D127" s="498"/>
      <c r="E127" s="498"/>
      <c r="F127" s="498"/>
      <c r="G127" s="498"/>
      <c r="H127" s="325" t="s">
        <v>192</v>
      </c>
      <c r="I127" s="344">
        <v>90</v>
      </c>
      <c r="J127" s="326"/>
      <c r="K127" s="344">
        <v>90</v>
      </c>
      <c r="L127" s="328"/>
      <c r="M127" s="326"/>
      <c r="N127" s="328"/>
      <c r="O127" s="326"/>
      <c r="P127" s="340">
        <v>742.34</v>
      </c>
      <c r="GO127" s="310"/>
      <c r="GP127" s="310"/>
      <c r="GQ127" s="310"/>
      <c r="GR127" s="310"/>
      <c r="GS127" s="310"/>
      <c r="GT127" s="310"/>
      <c r="GU127" s="310"/>
      <c r="GW127" s="274"/>
      <c r="GX127" s="274"/>
      <c r="GY127" s="274"/>
      <c r="GZ127" s="310"/>
      <c r="HA127" s="274"/>
      <c r="HB127" s="274" t="s">
        <v>209</v>
      </c>
      <c r="HC127" s="310"/>
      <c r="HD127" s="310"/>
      <c r="HF127" s="310"/>
    </row>
    <row r="128" spans="1:215" s="272" customFormat="1" ht="15" x14ac:dyDescent="0.25">
      <c r="A128" s="338"/>
      <c r="B128" s="324" t="s">
        <v>208</v>
      </c>
      <c r="C128" s="498" t="s">
        <v>207</v>
      </c>
      <c r="D128" s="498"/>
      <c r="E128" s="498"/>
      <c r="F128" s="498"/>
      <c r="G128" s="498"/>
      <c r="H128" s="325" t="s">
        <v>192</v>
      </c>
      <c r="I128" s="344">
        <v>46</v>
      </c>
      <c r="J128" s="326"/>
      <c r="K128" s="344">
        <v>46</v>
      </c>
      <c r="L128" s="328"/>
      <c r="M128" s="326"/>
      <c r="N128" s="328"/>
      <c r="O128" s="326"/>
      <c r="P128" s="340">
        <v>379.42</v>
      </c>
      <c r="GO128" s="310"/>
      <c r="GP128" s="310"/>
      <c r="GQ128" s="310"/>
      <c r="GR128" s="310"/>
      <c r="GS128" s="310"/>
      <c r="GT128" s="310"/>
      <c r="GU128" s="310"/>
      <c r="GW128" s="274"/>
      <c r="GX128" s="274"/>
      <c r="GY128" s="274"/>
      <c r="GZ128" s="310"/>
      <c r="HA128" s="274"/>
      <c r="HB128" s="274" t="s">
        <v>207</v>
      </c>
      <c r="HC128" s="310"/>
      <c r="HD128" s="310"/>
      <c r="HF128" s="310"/>
    </row>
    <row r="129" spans="1:214" s="272" customFormat="1" ht="15" x14ac:dyDescent="0.25">
      <c r="A129" s="350"/>
      <c r="B129" s="351"/>
      <c r="C129" s="493" t="s">
        <v>187</v>
      </c>
      <c r="D129" s="493"/>
      <c r="E129" s="493"/>
      <c r="F129" s="493"/>
      <c r="G129" s="493"/>
      <c r="H129" s="313"/>
      <c r="I129" s="314"/>
      <c r="J129" s="314"/>
      <c r="K129" s="314"/>
      <c r="L129" s="317"/>
      <c r="M129" s="314"/>
      <c r="N129" s="371">
        <v>979.4</v>
      </c>
      <c r="O129" s="314"/>
      <c r="P129" s="349">
        <v>1958.8</v>
      </c>
      <c r="GO129" s="310"/>
      <c r="GP129" s="310"/>
      <c r="GQ129" s="310"/>
      <c r="GR129" s="310"/>
      <c r="GS129" s="310"/>
      <c r="GT129" s="310"/>
      <c r="GU129" s="310"/>
      <c r="GW129" s="274"/>
      <c r="GX129" s="274"/>
      <c r="GY129" s="274"/>
      <c r="GZ129" s="310"/>
      <c r="HA129" s="274"/>
      <c r="HB129" s="274"/>
      <c r="HC129" s="310" t="s">
        <v>187</v>
      </c>
      <c r="HD129" s="310"/>
      <c r="HF129" s="310"/>
    </row>
    <row r="130" spans="1:214" s="272" customFormat="1" ht="15" x14ac:dyDescent="0.25">
      <c r="A130" s="495" t="s">
        <v>277</v>
      </c>
      <c r="B130" s="496"/>
      <c r="C130" s="496"/>
      <c r="D130" s="496"/>
      <c r="E130" s="496"/>
      <c r="F130" s="496"/>
      <c r="G130" s="496"/>
      <c r="H130" s="496"/>
      <c r="I130" s="496"/>
      <c r="J130" s="496"/>
      <c r="K130" s="496"/>
      <c r="L130" s="496"/>
      <c r="M130" s="496"/>
      <c r="N130" s="496"/>
      <c r="O130" s="496"/>
      <c r="P130" s="497"/>
      <c r="GO130" s="310"/>
      <c r="GP130" s="310" t="s">
        <v>277</v>
      </c>
      <c r="GQ130" s="310"/>
      <c r="GR130" s="310"/>
      <c r="GS130" s="310"/>
      <c r="GT130" s="310"/>
      <c r="GU130" s="310"/>
      <c r="GW130" s="274"/>
      <c r="GX130" s="274"/>
      <c r="GY130" s="274"/>
      <c r="GZ130" s="310"/>
      <c r="HA130" s="274"/>
      <c r="HB130" s="274"/>
      <c r="HC130" s="310"/>
      <c r="HD130" s="310"/>
      <c r="HF130" s="310"/>
    </row>
    <row r="131" spans="1:214" s="272" customFormat="1" ht="23.25" x14ac:dyDescent="0.25">
      <c r="A131" s="311" t="s">
        <v>199</v>
      </c>
      <c r="B131" s="312" t="s">
        <v>379</v>
      </c>
      <c r="C131" s="494" t="s">
        <v>262</v>
      </c>
      <c r="D131" s="494"/>
      <c r="E131" s="494"/>
      <c r="F131" s="494"/>
      <c r="G131" s="494"/>
      <c r="H131" s="313" t="s">
        <v>188</v>
      </c>
      <c r="I131" s="314">
        <v>11</v>
      </c>
      <c r="J131" s="315">
        <v>1</v>
      </c>
      <c r="K131" s="315">
        <v>11</v>
      </c>
      <c r="L131" s="317"/>
      <c r="M131" s="314"/>
      <c r="N131" s="318"/>
      <c r="O131" s="314"/>
      <c r="P131" s="319"/>
      <c r="GO131" s="310"/>
      <c r="GP131" s="310"/>
      <c r="GQ131" s="310" t="s">
        <v>262</v>
      </c>
      <c r="GR131" s="310" t="s">
        <v>178</v>
      </c>
      <c r="GS131" s="310" t="s">
        <v>178</v>
      </c>
      <c r="GT131" s="310" t="s">
        <v>178</v>
      </c>
      <c r="GU131" s="310" t="s">
        <v>178</v>
      </c>
      <c r="GW131" s="274"/>
      <c r="GX131" s="274"/>
      <c r="GY131" s="274"/>
      <c r="GZ131" s="310"/>
      <c r="HA131" s="274"/>
      <c r="HB131" s="274"/>
      <c r="HC131" s="310"/>
      <c r="HD131" s="310"/>
      <c r="HF131" s="310"/>
    </row>
    <row r="132" spans="1:214" s="272" customFormat="1" ht="23.25" x14ac:dyDescent="0.25">
      <c r="A132" s="320"/>
      <c r="B132" s="321" t="s">
        <v>372</v>
      </c>
      <c r="C132" s="485" t="s">
        <v>373</v>
      </c>
      <c r="D132" s="485"/>
      <c r="E132" s="485"/>
      <c r="F132" s="485"/>
      <c r="G132" s="485"/>
      <c r="H132" s="485"/>
      <c r="I132" s="485"/>
      <c r="J132" s="485"/>
      <c r="K132" s="485"/>
      <c r="L132" s="485"/>
      <c r="M132" s="485"/>
      <c r="N132" s="485"/>
      <c r="O132" s="485"/>
      <c r="P132" s="492"/>
      <c r="GO132" s="310"/>
      <c r="GP132" s="310"/>
      <c r="GQ132" s="310"/>
      <c r="GR132" s="310"/>
      <c r="GS132" s="310"/>
      <c r="GT132" s="310"/>
      <c r="GU132" s="310"/>
      <c r="GV132" s="322" t="s">
        <v>373</v>
      </c>
      <c r="GW132" s="274"/>
      <c r="GX132" s="274"/>
      <c r="GY132" s="274"/>
      <c r="GZ132" s="310"/>
      <c r="HA132" s="274"/>
      <c r="HB132" s="274"/>
      <c r="HC132" s="310"/>
      <c r="HD132" s="310"/>
      <c r="HF132" s="310"/>
    </row>
    <row r="133" spans="1:214" s="272" customFormat="1" ht="23.25" x14ac:dyDescent="0.25">
      <c r="A133" s="320"/>
      <c r="B133" s="321" t="s">
        <v>380</v>
      </c>
      <c r="C133" s="485" t="s">
        <v>218</v>
      </c>
      <c r="D133" s="485"/>
      <c r="E133" s="485"/>
      <c r="F133" s="485"/>
      <c r="G133" s="485"/>
      <c r="H133" s="485"/>
      <c r="I133" s="485"/>
      <c r="J133" s="485"/>
      <c r="K133" s="485"/>
      <c r="L133" s="485"/>
      <c r="M133" s="485"/>
      <c r="N133" s="485"/>
      <c r="O133" s="485"/>
      <c r="P133" s="492"/>
      <c r="GO133" s="310"/>
      <c r="GP133" s="310"/>
      <c r="GQ133" s="310"/>
      <c r="GR133" s="310"/>
      <c r="GS133" s="310"/>
      <c r="GT133" s="310"/>
      <c r="GU133" s="310"/>
      <c r="GV133" s="322" t="s">
        <v>218</v>
      </c>
      <c r="GW133" s="274"/>
      <c r="GX133" s="274"/>
      <c r="GY133" s="274"/>
      <c r="GZ133" s="310"/>
      <c r="HA133" s="274"/>
      <c r="HB133" s="274"/>
      <c r="HC133" s="310"/>
      <c r="HD133" s="310"/>
      <c r="HF133" s="310"/>
    </row>
    <row r="134" spans="1:214" s="272" customFormat="1" ht="15" x14ac:dyDescent="0.25">
      <c r="A134" s="323"/>
      <c r="B134" s="324" t="s">
        <v>200</v>
      </c>
      <c r="C134" s="498" t="s">
        <v>330</v>
      </c>
      <c r="D134" s="498"/>
      <c r="E134" s="498"/>
      <c r="F134" s="498"/>
      <c r="G134" s="498"/>
      <c r="H134" s="325" t="s">
        <v>197</v>
      </c>
      <c r="I134" s="326"/>
      <c r="J134" s="326"/>
      <c r="K134" s="370">
        <v>4.6332000000000004</v>
      </c>
      <c r="L134" s="328"/>
      <c r="M134" s="326"/>
      <c r="N134" s="328"/>
      <c r="O134" s="326"/>
      <c r="P134" s="329">
        <v>1963.09</v>
      </c>
      <c r="GO134" s="310"/>
      <c r="GP134" s="310"/>
      <c r="GQ134" s="310"/>
      <c r="GR134" s="310"/>
      <c r="GS134" s="310"/>
      <c r="GT134" s="310"/>
      <c r="GU134" s="310"/>
      <c r="GW134" s="274" t="s">
        <v>330</v>
      </c>
      <c r="GX134" s="274"/>
      <c r="GY134" s="274"/>
      <c r="GZ134" s="310"/>
      <c r="HA134" s="274"/>
      <c r="HB134" s="274"/>
      <c r="HC134" s="310"/>
      <c r="HD134" s="310"/>
      <c r="HF134" s="310"/>
    </row>
    <row r="135" spans="1:214" s="272" customFormat="1" ht="15" x14ac:dyDescent="0.25">
      <c r="A135" s="330"/>
      <c r="B135" s="324" t="s">
        <v>375</v>
      </c>
      <c r="C135" s="498" t="s">
        <v>376</v>
      </c>
      <c r="D135" s="498"/>
      <c r="E135" s="498"/>
      <c r="F135" s="498"/>
      <c r="G135" s="498"/>
      <c r="H135" s="325" t="s">
        <v>197</v>
      </c>
      <c r="I135" s="331">
        <v>0.52</v>
      </c>
      <c r="J135" s="331">
        <v>0.81</v>
      </c>
      <c r="K135" s="370">
        <v>4.6332000000000004</v>
      </c>
      <c r="L135" s="332"/>
      <c r="M135" s="333"/>
      <c r="N135" s="334">
        <v>423.7</v>
      </c>
      <c r="O135" s="326"/>
      <c r="P135" s="329">
        <v>1963.09</v>
      </c>
      <c r="Q135" s="335"/>
      <c r="R135" s="335"/>
      <c r="GO135" s="310"/>
      <c r="GP135" s="310"/>
      <c r="GQ135" s="310"/>
      <c r="GR135" s="310"/>
      <c r="GS135" s="310"/>
      <c r="GT135" s="310"/>
      <c r="GU135" s="310"/>
      <c r="GW135" s="274"/>
      <c r="GX135" s="274" t="s">
        <v>376</v>
      </c>
      <c r="GY135" s="274"/>
      <c r="GZ135" s="310"/>
      <c r="HA135" s="274"/>
      <c r="HB135" s="274"/>
      <c r="HC135" s="310"/>
      <c r="HD135" s="310"/>
      <c r="HF135" s="310"/>
    </row>
    <row r="136" spans="1:214" s="272" customFormat="1" ht="15" x14ac:dyDescent="0.25">
      <c r="A136" s="323"/>
      <c r="B136" s="324" t="s">
        <v>199</v>
      </c>
      <c r="C136" s="498" t="s">
        <v>198</v>
      </c>
      <c r="D136" s="498"/>
      <c r="E136" s="498"/>
      <c r="F136" s="498"/>
      <c r="G136" s="498"/>
      <c r="H136" s="325"/>
      <c r="I136" s="326"/>
      <c r="J136" s="326"/>
      <c r="K136" s="326"/>
      <c r="L136" s="328"/>
      <c r="M136" s="326"/>
      <c r="N136" s="328"/>
      <c r="O136" s="326"/>
      <c r="P136" s="340">
        <v>0</v>
      </c>
      <c r="GO136" s="310"/>
      <c r="GP136" s="310"/>
      <c r="GQ136" s="310"/>
      <c r="GR136" s="310"/>
      <c r="GS136" s="310"/>
      <c r="GT136" s="310"/>
      <c r="GU136" s="310"/>
      <c r="GW136" s="274" t="s">
        <v>198</v>
      </c>
      <c r="GX136" s="274"/>
      <c r="GY136" s="274"/>
      <c r="GZ136" s="310"/>
      <c r="HA136" s="274"/>
      <c r="HB136" s="274"/>
      <c r="HC136" s="310"/>
      <c r="HD136" s="310"/>
      <c r="HF136" s="310"/>
    </row>
    <row r="137" spans="1:214" s="272" customFormat="1" ht="34.5" x14ac:dyDescent="0.25">
      <c r="A137" s="330"/>
      <c r="B137" s="324" t="s">
        <v>381</v>
      </c>
      <c r="C137" s="498" t="s">
        <v>382</v>
      </c>
      <c r="D137" s="498"/>
      <c r="E137" s="498"/>
      <c r="F137" s="498"/>
      <c r="G137" s="498"/>
      <c r="H137" s="325" t="s">
        <v>353</v>
      </c>
      <c r="I137" s="343">
        <v>3.5000000000000003E-2</v>
      </c>
      <c r="J137" s="344">
        <v>0</v>
      </c>
      <c r="K137" s="344">
        <v>0</v>
      </c>
      <c r="L137" s="341">
        <v>154.58000000000001</v>
      </c>
      <c r="M137" s="342">
        <v>1.18</v>
      </c>
      <c r="N137" s="334">
        <v>182.4</v>
      </c>
      <c r="O137" s="326"/>
      <c r="P137" s="329">
        <v>0</v>
      </c>
      <c r="Q137" s="335"/>
      <c r="R137" s="335"/>
      <c r="GO137" s="310"/>
      <c r="GP137" s="310"/>
      <c r="GQ137" s="310"/>
      <c r="GR137" s="310"/>
      <c r="GS137" s="310"/>
      <c r="GT137" s="310"/>
      <c r="GU137" s="310"/>
      <c r="GW137" s="274"/>
      <c r="GX137" s="274" t="s">
        <v>382</v>
      </c>
      <c r="GY137" s="274"/>
      <c r="GZ137" s="310"/>
      <c r="HA137" s="274"/>
      <c r="HB137" s="274"/>
      <c r="HC137" s="310"/>
      <c r="HD137" s="310"/>
      <c r="HF137" s="310"/>
    </row>
    <row r="138" spans="1:214" s="272" customFormat="1" ht="15" x14ac:dyDescent="0.25">
      <c r="A138" s="347"/>
      <c r="B138" s="321"/>
      <c r="C138" s="493" t="s">
        <v>356</v>
      </c>
      <c r="D138" s="493"/>
      <c r="E138" s="493"/>
      <c r="F138" s="493"/>
      <c r="G138" s="493"/>
      <c r="H138" s="313"/>
      <c r="I138" s="314"/>
      <c r="J138" s="314"/>
      <c r="K138" s="314"/>
      <c r="L138" s="317"/>
      <c r="M138" s="314"/>
      <c r="N138" s="348"/>
      <c r="O138" s="314"/>
      <c r="P138" s="349">
        <v>1963.09</v>
      </c>
      <c r="Q138" s="335"/>
      <c r="R138" s="335"/>
      <c r="GO138" s="310"/>
      <c r="GP138" s="310"/>
      <c r="GQ138" s="310"/>
      <c r="GR138" s="310"/>
      <c r="GS138" s="310"/>
      <c r="GT138" s="310"/>
      <c r="GU138" s="310"/>
      <c r="GW138" s="274"/>
      <c r="GX138" s="274"/>
      <c r="GY138" s="274"/>
      <c r="GZ138" s="310" t="s">
        <v>356</v>
      </c>
      <c r="HA138" s="274"/>
      <c r="HB138" s="274"/>
      <c r="HC138" s="310"/>
      <c r="HD138" s="310"/>
      <c r="HF138" s="310"/>
    </row>
    <row r="139" spans="1:214" s="272" customFormat="1" ht="15" x14ac:dyDescent="0.25">
      <c r="A139" s="338" t="s">
        <v>288</v>
      </c>
      <c r="B139" s="324" t="s">
        <v>357</v>
      </c>
      <c r="C139" s="498" t="s">
        <v>358</v>
      </c>
      <c r="D139" s="498"/>
      <c r="E139" s="498"/>
      <c r="F139" s="498"/>
      <c r="G139" s="498"/>
      <c r="H139" s="325" t="s">
        <v>192</v>
      </c>
      <c r="I139" s="344">
        <v>2</v>
      </c>
      <c r="J139" s="326"/>
      <c r="K139" s="344">
        <v>2</v>
      </c>
      <c r="L139" s="328"/>
      <c r="M139" s="326"/>
      <c r="N139" s="328"/>
      <c r="O139" s="337">
        <v>0.6</v>
      </c>
      <c r="P139" s="340">
        <v>29.08</v>
      </c>
      <c r="GO139" s="310"/>
      <c r="GP139" s="310"/>
      <c r="GQ139" s="310"/>
      <c r="GR139" s="310"/>
      <c r="GS139" s="310"/>
      <c r="GT139" s="310"/>
      <c r="GU139" s="310"/>
      <c r="GW139" s="274"/>
      <c r="GX139" s="274"/>
      <c r="GY139" s="274"/>
      <c r="GZ139" s="310"/>
      <c r="HA139" s="274" t="s">
        <v>358</v>
      </c>
      <c r="HB139" s="274"/>
      <c r="HC139" s="310"/>
      <c r="HD139" s="310"/>
      <c r="HF139" s="310"/>
    </row>
    <row r="140" spans="1:214" s="272" customFormat="1" ht="15" x14ac:dyDescent="0.25">
      <c r="A140" s="338"/>
      <c r="B140" s="324"/>
      <c r="C140" s="498" t="s">
        <v>196</v>
      </c>
      <c r="D140" s="498"/>
      <c r="E140" s="498"/>
      <c r="F140" s="498"/>
      <c r="G140" s="498"/>
      <c r="H140" s="325"/>
      <c r="I140" s="326"/>
      <c r="J140" s="326"/>
      <c r="K140" s="326"/>
      <c r="L140" s="328"/>
      <c r="M140" s="326"/>
      <c r="N140" s="328"/>
      <c r="O140" s="326"/>
      <c r="P140" s="329">
        <v>1963.09</v>
      </c>
      <c r="GO140" s="310"/>
      <c r="GP140" s="310"/>
      <c r="GQ140" s="310"/>
      <c r="GR140" s="310"/>
      <c r="GS140" s="310"/>
      <c r="GT140" s="310"/>
      <c r="GU140" s="310"/>
      <c r="GW140" s="274"/>
      <c r="GX140" s="274"/>
      <c r="GY140" s="274"/>
      <c r="GZ140" s="310"/>
      <c r="HA140" s="274"/>
      <c r="HB140" s="274" t="s">
        <v>196</v>
      </c>
      <c r="HC140" s="310"/>
      <c r="HD140" s="310"/>
      <c r="HF140" s="310"/>
    </row>
    <row r="141" spans="1:214" s="272" customFormat="1" ht="15" x14ac:dyDescent="0.25">
      <c r="A141" s="338"/>
      <c r="B141" s="324" t="s">
        <v>210</v>
      </c>
      <c r="C141" s="498" t="s">
        <v>209</v>
      </c>
      <c r="D141" s="498"/>
      <c r="E141" s="498"/>
      <c r="F141" s="498"/>
      <c r="G141" s="498"/>
      <c r="H141" s="325" t="s">
        <v>192</v>
      </c>
      <c r="I141" s="344">
        <v>90</v>
      </c>
      <c r="J141" s="326"/>
      <c r="K141" s="344">
        <v>90</v>
      </c>
      <c r="L141" s="328"/>
      <c r="M141" s="326"/>
      <c r="N141" s="328"/>
      <c r="O141" s="326"/>
      <c r="P141" s="329">
        <v>1766.78</v>
      </c>
      <c r="GO141" s="310"/>
      <c r="GP141" s="310"/>
      <c r="GQ141" s="310"/>
      <c r="GR141" s="310"/>
      <c r="GS141" s="310"/>
      <c r="GT141" s="310"/>
      <c r="GU141" s="310"/>
      <c r="GW141" s="274"/>
      <c r="GX141" s="274"/>
      <c r="GY141" s="274"/>
      <c r="GZ141" s="310"/>
      <c r="HA141" s="274"/>
      <c r="HB141" s="274" t="s">
        <v>209</v>
      </c>
      <c r="HC141" s="310"/>
      <c r="HD141" s="310"/>
      <c r="HF141" s="310"/>
    </row>
    <row r="142" spans="1:214" s="272" customFormat="1" ht="15" x14ac:dyDescent="0.25">
      <c r="A142" s="338"/>
      <c r="B142" s="324" t="s">
        <v>208</v>
      </c>
      <c r="C142" s="498" t="s">
        <v>207</v>
      </c>
      <c r="D142" s="498"/>
      <c r="E142" s="498"/>
      <c r="F142" s="498"/>
      <c r="G142" s="498"/>
      <c r="H142" s="325" t="s">
        <v>192</v>
      </c>
      <c r="I142" s="344">
        <v>46</v>
      </c>
      <c r="J142" s="326"/>
      <c r="K142" s="344">
        <v>46</v>
      </c>
      <c r="L142" s="328"/>
      <c r="M142" s="326"/>
      <c r="N142" s="328"/>
      <c r="O142" s="326"/>
      <c r="P142" s="340">
        <v>903.02</v>
      </c>
      <c r="GO142" s="310"/>
      <c r="GP142" s="310"/>
      <c r="GQ142" s="310"/>
      <c r="GR142" s="310"/>
      <c r="GS142" s="310"/>
      <c r="GT142" s="310"/>
      <c r="GU142" s="310"/>
      <c r="GW142" s="274"/>
      <c r="GX142" s="274"/>
      <c r="GY142" s="274"/>
      <c r="GZ142" s="310"/>
      <c r="HA142" s="274"/>
      <c r="HB142" s="274" t="s">
        <v>207</v>
      </c>
      <c r="HC142" s="310"/>
      <c r="HD142" s="310"/>
      <c r="HF142" s="310"/>
    </row>
    <row r="143" spans="1:214" s="272" customFormat="1" ht="15" x14ac:dyDescent="0.25">
      <c r="A143" s="350"/>
      <c r="B143" s="351"/>
      <c r="C143" s="493" t="s">
        <v>187</v>
      </c>
      <c r="D143" s="493"/>
      <c r="E143" s="493"/>
      <c r="F143" s="493"/>
      <c r="G143" s="493"/>
      <c r="H143" s="313"/>
      <c r="I143" s="314"/>
      <c r="J143" s="314"/>
      <c r="K143" s="314"/>
      <c r="L143" s="317"/>
      <c r="M143" s="314"/>
      <c r="N143" s="371">
        <v>423.82</v>
      </c>
      <c r="O143" s="314"/>
      <c r="P143" s="349">
        <v>4661.97</v>
      </c>
      <c r="GO143" s="310"/>
      <c r="GP143" s="310"/>
      <c r="GQ143" s="310"/>
      <c r="GR143" s="310"/>
      <c r="GS143" s="310"/>
      <c r="GT143" s="310"/>
      <c r="GU143" s="310"/>
      <c r="GW143" s="274"/>
      <c r="GX143" s="274"/>
      <c r="GY143" s="274"/>
      <c r="GZ143" s="310"/>
      <c r="HA143" s="274"/>
      <c r="HB143" s="274"/>
      <c r="HC143" s="310" t="s">
        <v>187</v>
      </c>
      <c r="HD143" s="310"/>
      <c r="HF143" s="310"/>
    </row>
    <row r="144" spans="1:214" s="272" customFormat="1" ht="15" x14ac:dyDescent="0.25">
      <c r="A144" s="495" t="s">
        <v>276</v>
      </c>
      <c r="B144" s="496"/>
      <c r="C144" s="496"/>
      <c r="D144" s="496"/>
      <c r="E144" s="496"/>
      <c r="F144" s="496"/>
      <c r="G144" s="496"/>
      <c r="H144" s="496"/>
      <c r="I144" s="496"/>
      <c r="J144" s="496"/>
      <c r="K144" s="496"/>
      <c r="L144" s="496"/>
      <c r="M144" s="496"/>
      <c r="N144" s="496"/>
      <c r="O144" s="496"/>
      <c r="P144" s="497"/>
      <c r="GO144" s="310"/>
      <c r="GP144" s="310" t="s">
        <v>276</v>
      </c>
      <c r="GQ144" s="310"/>
      <c r="GR144" s="310"/>
      <c r="GS144" s="310"/>
      <c r="GT144" s="310"/>
      <c r="GU144" s="310"/>
      <c r="GW144" s="274"/>
      <c r="GX144" s="274"/>
      <c r="GY144" s="274"/>
      <c r="GZ144" s="310"/>
      <c r="HA144" s="274"/>
      <c r="HB144" s="274"/>
      <c r="HC144" s="310"/>
      <c r="HD144" s="310"/>
      <c r="HF144" s="310"/>
    </row>
    <row r="145" spans="1:214" s="272" customFormat="1" ht="15" x14ac:dyDescent="0.25">
      <c r="A145" s="311" t="s">
        <v>234</v>
      </c>
      <c r="B145" s="312" t="s">
        <v>383</v>
      </c>
      <c r="C145" s="494" t="s">
        <v>216</v>
      </c>
      <c r="D145" s="494"/>
      <c r="E145" s="494"/>
      <c r="F145" s="494"/>
      <c r="G145" s="494"/>
      <c r="H145" s="313" t="s">
        <v>188</v>
      </c>
      <c r="I145" s="314">
        <v>7</v>
      </c>
      <c r="J145" s="315">
        <v>1</v>
      </c>
      <c r="K145" s="315">
        <v>7</v>
      </c>
      <c r="L145" s="317"/>
      <c r="M145" s="314"/>
      <c r="N145" s="318"/>
      <c r="O145" s="314"/>
      <c r="P145" s="319"/>
      <c r="GO145" s="310"/>
      <c r="GP145" s="310"/>
      <c r="GQ145" s="310" t="s">
        <v>216</v>
      </c>
      <c r="GR145" s="310" t="s">
        <v>178</v>
      </c>
      <c r="GS145" s="310" t="s">
        <v>178</v>
      </c>
      <c r="GT145" s="310" t="s">
        <v>178</v>
      </c>
      <c r="GU145" s="310" t="s">
        <v>178</v>
      </c>
      <c r="GW145" s="274"/>
      <c r="GX145" s="274"/>
      <c r="GY145" s="274"/>
      <c r="GZ145" s="310"/>
      <c r="HA145" s="274"/>
      <c r="HB145" s="274"/>
      <c r="HC145" s="310"/>
      <c r="HD145" s="310"/>
      <c r="HF145" s="310"/>
    </row>
    <row r="146" spans="1:214" s="272" customFormat="1" ht="23.25" x14ac:dyDescent="0.25">
      <c r="A146" s="320"/>
      <c r="B146" s="321" t="s">
        <v>372</v>
      </c>
      <c r="C146" s="485" t="s">
        <v>373</v>
      </c>
      <c r="D146" s="485"/>
      <c r="E146" s="485"/>
      <c r="F146" s="485"/>
      <c r="G146" s="485"/>
      <c r="H146" s="485"/>
      <c r="I146" s="485"/>
      <c r="J146" s="485"/>
      <c r="K146" s="485"/>
      <c r="L146" s="485"/>
      <c r="M146" s="485"/>
      <c r="N146" s="485"/>
      <c r="O146" s="485"/>
      <c r="P146" s="492"/>
      <c r="GO146" s="310"/>
      <c r="GP146" s="310"/>
      <c r="GQ146" s="310"/>
      <c r="GR146" s="310"/>
      <c r="GS146" s="310"/>
      <c r="GT146" s="310"/>
      <c r="GU146" s="310"/>
      <c r="GV146" s="322" t="s">
        <v>373</v>
      </c>
      <c r="GW146" s="274"/>
      <c r="GX146" s="274"/>
      <c r="GY146" s="274"/>
      <c r="GZ146" s="310"/>
      <c r="HA146" s="274"/>
      <c r="HB146" s="274"/>
      <c r="HC146" s="310"/>
      <c r="HD146" s="310"/>
      <c r="HF146" s="310"/>
    </row>
    <row r="147" spans="1:214" s="272" customFormat="1" ht="23.25" x14ac:dyDescent="0.25">
      <c r="A147" s="320"/>
      <c r="B147" s="321" t="s">
        <v>374</v>
      </c>
      <c r="C147" s="485" t="s">
        <v>219</v>
      </c>
      <c r="D147" s="485"/>
      <c r="E147" s="485"/>
      <c r="F147" s="485"/>
      <c r="G147" s="485"/>
      <c r="H147" s="485"/>
      <c r="I147" s="485"/>
      <c r="J147" s="485"/>
      <c r="K147" s="485"/>
      <c r="L147" s="485"/>
      <c r="M147" s="485"/>
      <c r="N147" s="485"/>
      <c r="O147" s="485"/>
      <c r="P147" s="492"/>
      <c r="GO147" s="310"/>
      <c r="GP147" s="310"/>
      <c r="GQ147" s="310"/>
      <c r="GR147" s="310"/>
      <c r="GS147" s="310"/>
      <c r="GT147" s="310"/>
      <c r="GU147" s="310"/>
      <c r="GV147" s="322" t="s">
        <v>219</v>
      </c>
      <c r="GW147" s="274"/>
      <c r="GX147" s="274"/>
      <c r="GY147" s="274"/>
      <c r="GZ147" s="310"/>
      <c r="HA147" s="274"/>
      <c r="HB147" s="274"/>
      <c r="HC147" s="310"/>
      <c r="HD147" s="310"/>
      <c r="HF147" s="310"/>
    </row>
    <row r="148" spans="1:214" s="272" customFormat="1" ht="15" x14ac:dyDescent="0.25">
      <c r="A148" s="323"/>
      <c r="B148" s="324" t="s">
        <v>200</v>
      </c>
      <c r="C148" s="498" t="s">
        <v>330</v>
      </c>
      <c r="D148" s="498"/>
      <c r="E148" s="498"/>
      <c r="F148" s="498"/>
      <c r="G148" s="498"/>
      <c r="H148" s="325" t="s">
        <v>197</v>
      </c>
      <c r="I148" s="326"/>
      <c r="J148" s="326"/>
      <c r="K148" s="343">
        <v>88.641000000000005</v>
      </c>
      <c r="L148" s="328"/>
      <c r="M148" s="326"/>
      <c r="N148" s="328"/>
      <c r="O148" s="326"/>
      <c r="P148" s="329">
        <v>32386.76</v>
      </c>
      <c r="GO148" s="310"/>
      <c r="GP148" s="310"/>
      <c r="GQ148" s="310"/>
      <c r="GR148" s="310"/>
      <c r="GS148" s="310"/>
      <c r="GT148" s="310"/>
      <c r="GU148" s="310"/>
      <c r="GW148" s="274" t="s">
        <v>330</v>
      </c>
      <c r="GX148" s="274"/>
      <c r="GY148" s="274"/>
      <c r="GZ148" s="310"/>
      <c r="HA148" s="274"/>
      <c r="HB148" s="274"/>
      <c r="HC148" s="310"/>
      <c r="HD148" s="310"/>
      <c r="HF148" s="310"/>
    </row>
    <row r="149" spans="1:214" s="272" customFormat="1" ht="15" x14ac:dyDescent="0.25">
      <c r="A149" s="330"/>
      <c r="B149" s="324" t="s">
        <v>384</v>
      </c>
      <c r="C149" s="498" t="s">
        <v>385</v>
      </c>
      <c r="D149" s="498"/>
      <c r="E149" s="498"/>
      <c r="F149" s="498"/>
      <c r="G149" s="498"/>
      <c r="H149" s="325" t="s">
        <v>197</v>
      </c>
      <c r="I149" s="337">
        <v>13.4</v>
      </c>
      <c r="J149" s="343">
        <v>0.94499999999999995</v>
      </c>
      <c r="K149" s="343">
        <v>88.641000000000005</v>
      </c>
      <c r="L149" s="332"/>
      <c r="M149" s="333"/>
      <c r="N149" s="334">
        <v>365.37</v>
      </c>
      <c r="O149" s="326"/>
      <c r="P149" s="329">
        <v>32386.76</v>
      </c>
      <c r="Q149" s="335"/>
      <c r="R149" s="335"/>
      <c r="GO149" s="310"/>
      <c r="GP149" s="310"/>
      <c r="GQ149" s="310"/>
      <c r="GR149" s="310"/>
      <c r="GS149" s="310"/>
      <c r="GT149" s="310"/>
      <c r="GU149" s="310"/>
      <c r="GW149" s="274"/>
      <c r="GX149" s="274" t="s">
        <v>385</v>
      </c>
      <c r="GY149" s="274"/>
      <c r="GZ149" s="310"/>
      <c r="HA149" s="274"/>
      <c r="HB149" s="274"/>
      <c r="HC149" s="310"/>
      <c r="HD149" s="310"/>
      <c r="HF149" s="310"/>
    </row>
    <row r="150" spans="1:214" s="272" customFormat="1" ht="15" x14ac:dyDescent="0.25">
      <c r="A150" s="323"/>
      <c r="B150" s="324" t="s">
        <v>201</v>
      </c>
      <c r="C150" s="498" t="s">
        <v>142</v>
      </c>
      <c r="D150" s="498"/>
      <c r="E150" s="498"/>
      <c r="F150" s="498"/>
      <c r="G150" s="498"/>
      <c r="H150" s="325"/>
      <c r="I150" s="326"/>
      <c r="J150" s="326"/>
      <c r="K150" s="326"/>
      <c r="L150" s="328"/>
      <c r="M150" s="326"/>
      <c r="N150" s="328"/>
      <c r="O150" s="326"/>
      <c r="P150" s="329">
        <v>6063.76</v>
      </c>
      <c r="GO150" s="310"/>
      <c r="GP150" s="310"/>
      <c r="GQ150" s="310"/>
      <c r="GR150" s="310"/>
      <c r="GS150" s="310"/>
      <c r="GT150" s="310"/>
      <c r="GU150" s="310"/>
      <c r="GW150" s="274" t="s">
        <v>142</v>
      </c>
      <c r="GX150" s="274"/>
      <c r="GY150" s="274"/>
      <c r="GZ150" s="310"/>
      <c r="HA150" s="274"/>
      <c r="HB150" s="274"/>
      <c r="HC150" s="310"/>
      <c r="HD150" s="310"/>
      <c r="HF150" s="310"/>
    </row>
    <row r="151" spans="1:214" s="272" customFormat="1" ht="15" x14ac:dyDescent="0.25">
      <c r="A151" s="323"/>
      <c r="B151" s="324"/>
      <c r="C151" s="498" t="s">
        <v>333</v>
      </c>
      <c r="D151" s="498"/>
      <c r="E151" s="498"/>
      <c r="F151" s="498"/>
      <c r="G151" s="498"/>
      <c r="H151" s="325" t="s">
        <v>197</v>
      </c>
      <c r="I151" s="326"/>
      <c r="J151" s="326"/>
      <c r="K151" s="370">
        <v>3.5720999999999998</v>
      </c>
      <c r="L151" s="328"/>
      <c r="M151" s="326"/>
      <c r="N151" s="328"/>
      <c r="O151" s="326"/>
      <c r="P151" s="329">
        <v>1689</v>
      </c>
      <c r="GO151" s="310"/>
      <c r="GP151" s="310"/>
      <c r="GQ151" s="310"/>
      <c r="GR151" s="310"/>
      <c r="GS151" s="310"/>
      <c r="GT151" s="310"/>
      <c r="GU151" s="310"/>
      <c r="GW151" s="274" t="s">
        <v>333</v>
      </c>
      <c r="GX151" s="274"/>
      <c r="GY151" s="274"/>
      <c r="GZ151" s="310"/>
      <c r="HA151" s="274"/>
      <c r="HB151" s="274"/>
      <c r="HC151" s="310"/>
      <c r="HD151" s="310"/>
      <c r="HF151" s="310"/>
    </row>
    <row r="152" spans="1:214" s="272" customFormat="1" ht="15" x14ac:dyDescent="0.25">
      <c r="A152" s="330"/>
      <c r="B152" s="324" t="s">
        <v>386</v>
      </c>
      <c r="C152" s="498" t="s">
        <v>387</v>
      </c>
      <c r="D152" s="498"/>
      <c r="E152" s="498"/>
      <c r="F152" s="498"/>
      <c r="G152" s="498"/>
      <c r="H152" s="325" t="s">
        <v>336</v>
      </c>
      <c r="I152" s="337">
        <v>1.6</v>
      </c>
      <c r="J152" s="343">
        <v>0.94499999999999995</v>
      </c>
      <c r="K152" s="343">
        <v>10.584</v>
      </c>
      <c r="L152" s="341">
        <v>6.62</v>
      </c>
      <c r="M152" s="342">
        <v>1.41</v>
      </c>
      <c r="N152" s="334">
        <v>9.33</v>
      </c>
      <c r="O152" s="326"/>
      <c r="P152" s="329">
        <v>98.75</v>
      </c>
      <c r="Q152" s="335"/>
      <c r="R152" s="335"/>
      <c r="GO152" s="310"/>
      <c r="GP152" s="310"/>
      <c r="GQ152" s="310"/>
      <c r="GR152" s="310"/>
      <c r="GS152" s="310"/>
      <c r="GT152" s="310"/>
      <c r="GU152" s="310"/>
      <c r="GW152" s="274"/>
      <c r="GX152" s="274" t="s">
        <v>387</v>
      </c>
      <c r="GY152" s="274"/>
      <c r="GZ152" s="310"/>
      <c r="HA152" s="274"/>
      <c r="HB152" s="274"/>
      <c r="HC152" s="310"/>
      <c r="HD152" s="310"/>
      <c r="HF152" s="310"/>
    </row>
    <row r="153" spans="1:214" s="272" customFormat="1" ht="34.5" x14ac:dyDescent="0.25">
      <c r="A153" s="330"/>
      <c r="B153" s="324" t="s">
        <v>388</v>
      </c>
      <c r="C153" s="498" t="s">
        <v>389</v>
      </c>
      <c r="D153" s="498"/>
      <c r="E153" s="498"/>
      <c r="F153" s="498"/>
      <c r="G153" s="498"/>
      <c r="H153" s="325" t="s">
        <v>336</v>
      </c>
      <c r="I153" s="331">
        <v>0.54</v>
      </c>
      <c r="J153" s="343">
        <v>0.94499999999999995</v>
      </c>
      <c r="K153" s="370">
        <v>3.5720999999999998</v>
      </c>
      <c r="L153" s="332"/>
      <c r="M153" s="333"/>
      <c r="N153" s="334">
        <v>1669.89</v>
      </c>
      <c r="O153" s="326"/>
      <c r="P153" s="329">
        <v>5965.01</v>
      </c>
      <c r="Q153" s="335"/>
      <c r="R153" s="335"/>
      <c r="GO153" s="310"/>
      <c r="GP153" s="310"/>
      <c r="GQ153" s="310"/>
      <c r="GR153" s="310"/>
      <c r="GS153" s="310"/>
      <c r="GT153" s="310"/>
      <c r="GU153" s="310"/>
      <c r="GW153" s="274"/>
      <c r="GX153" s="274" t="s">
        <v>389</v>
      </c>
      <c r="GY153" s="274"/>
      <c r="GZ153" s="310"/>
      <c r="HA153" s="274"/>
      <c r="HB153" s="274"/>
      <c r="HC153" s="310"/>
      <c r="HD153" s="310"/>
      <c r="HF153" s="310"/>
    </row>
    <row r="154" spans="1:214" s="272" customFormat="1" ht="15" x14ac:dyDescent="0.25">
      <c r="A154" s="338"/>
      <c r="B154" s="324" t="s">
        <v>390</v>
      </c>
      <c r="C154" s="498" t="s">
        <v>391</v>
      </c>
      <c r="D154" s="498"/>
      <c r="E154" s="498"/>
      <c r="F154" s="498"/>
      <c r="G154" s="498"/>
      <c r="H154" s="325" t="s">
        <v>197</v>
      </c>
      <c r="I154" s="331">
        <v>0.54</v>
      </c>
      <c r="J154" s="343">
        <v>0.94499999999999995</v>
      </c>
      <c r="K154" s="370">
        <v>3.5720999999999998</v>
      </c>
      <c r="L154" s="328"/>
      <c r="M154" s="326"/>
      <c r="N154" s="339">
        <v>472.83</v>
      </c>
      <c r="O154" s="326"/>
      <c r="P154" s="329">
        <v>1689</v>
      </c>
      <c r="GO154" s="310"/>
      <c r="GP154" s="310"/>
      <c r="GQ154" s="310"/>
      <c r="GR154" s="310"/>
      <c r="GS154" s="310"/>
      <c r="GT154" s="310"/>
      <c r="GU154" s="310"/>
      <c r="GW154" s="274"/>
      <c r="GX154" s="274"/>
      <c r="GY154" s="274" t="s">
        <v>391</v>
      </c>
      <c r="GZ154" s="310"/>
      <c r="HA154" s="274"/>
      <c r="HB154" s="274"/>
      <c r="HC154" s="310"/>
      <c r="HD154" s="310"/>
      <c r="HF154" s="310"/>
    </row>
    <row r="155" spans="1:214" s="272" customFormat="1" ht="15" x14ac:dyDescent="0.25">
      <c r="A155" s="323"/>
      <c r="B155" s="324" t="s">
        <v>199</v>
      </c>
      <c r="C155" s="498" t="s">
        <v>198</v>
      </c>
      <c r="D155" s="498"/>
      <c r="E155" s="498"/>
      <c r="F155" s="498"/>
      <c r="G155" s="498"/>
      <c r="H155" s="325"/>
      <c r="I155" s="326"/>
      <c r="J155" s="326"/>
      <c r="K155" s="326"/>
      <c r="L155" s="328"/>
      <c r="M155" s="326"/>
      <c r="N155" s="328"/>
      <c r="O155" s="326"/>
      <c r="P155" s="340">
        <v>0</v>
      </c>
      <c r="GO155" s="310"/>
      <c r="GP155" s="310"/>
      <c r="GQ155" s="310"/>
      <c r="GR155" s="310"/>
      <c r="GS155" s="310"/>
      <c r="GT155" s="310"/>
      <c r="GU155" s="310"/>
      <c r="GW155" s="274" t="s">
        <v>198</v>
      </c>
      <c r="GX155" s="274"/>
      <c r="GY155" s="274"/>
      <c r="GZ155" s="310"/>
      <c r="HA155" s="274"/>
      <c r="HB155" s="274"/>
      <c r="HC155" s="310"/>
      <c r="HD155" s="310"/>
      <c r="HF155" s="310"/>
    </row>
    <row r="156" spans="1:214" s="272" customFormat="1" ht="15" x14ac:dyDescent="0.25">
      <c r="A156" s="330"/>
      <c r="B156" s="324" t="s">
        <v>392</v>
      </c>
      <c r="C156" s="498" t="s">
        <v>393</v>
      </c>
      <c r="D156" s="498"/>
      <c r="E156" s="498"/>
      <c r="F156" s="498"/>
      <c r="G156" s="498"/>
      <c r="H156" s="325" t="s">
        <v>394</v>
      </c>
      <c r="I156" s="331">
        <v>0.45</v>
      </c>
      <c r="J156" s="344">
        <v>0</v>
      </c>
      <c r="K156" s="344">
        <v>0</v>
      </c>
      <c r="L156" s="341">
        <v>71.62</v>
      </c>
      <c r="M156" s="342">
        <v>1.46</v>
      </c>
      <c r="N156" s="334">
        <v>104.57</v>
      </c>
      <c r="O156" s="326"/>
      <c r="P156" s="329">
        <v>0</v>
      </c>
      <c r="Q156" s="335"/>
      <c r="R156" s="335"/>
      <c r="GO156" s="310"/>
      <c r="GP156" s="310"/>
      <c r="GQ156" s="310"/>
      <c r="GR156" s="310"/>
      <c r="GS156" s="310"/>
      <c r="GT156" s="310"/>
      <c r="GU156" s="310"/>
      <c r="GW156" s="274"/>
      <c r="GX156" s="274" t="s">
        <v>393</v>
      </c>
      <c r="GY156" s="274"/>
      <c r="GZ156" s="310"/>
      <c r="HA156" s="274"/>
      <c r="HB156" s="274"/>
      <c r="HC156" s="310"/>
      <c r="HD156" s="310"/>
      <c r="HF156" s="310"/>
    </row>
    <row r="157" spans="1:214" s="272" customFormat="1" ht="23.25" x14ac:dyDescent="0.25">
      <c r="A157" s="330"/>
      <c r="B157" s="324" t="s">
        <v>395</v>
      </c>
      <c r="C157" s="498" t="s">
        <v>396</v>
      </c>
      <c r="D157" s="498"/>
      <c r="E157" s="498"/>
      <c r="F157" s="498"/>
      <c r="G157" s="498"/>
      <c r="H157" s="325" t="s">
        <v>397</v>
      </c>
      <c r="I157" s="343">
        <v>8.0000000000000002E-3</v>
      </c>
      <c r="J157" s="344">
        <v>0</v>
      </c>
      <c r="K157" s="344">
        <v>0</v>
      </c>
      <c r="L157" s="345">
        <v>175456.94</v>
      </c>
      <c r="M157" s="342">
        <v>0.64</v>
      </c>
      <c r="N157" s="334">
        <v>112292.44</v>
      </c>
      <c r="O157" s="326"/>
      <c r="P157" s="329">
        <v>0</v>
      </c>
      <c r="Q157" s="335"/>
      <c r="R157" s="335"/>
      <c r="GO157" s="310"/>
      <c r="GP157" s="310"/>
      <c r="GQ157" s="310"/>
      <c r="GR157" s="310"/>
      <c r="GS157" s="310"/>
      <c r="GT157" s="310"/>
      <c r="GU157" s="310"/>
      <c r="GW157" s="274"/>
      <c r="GX157" s="274" t="s">
        <v>396</v>
      </c>
      <c r="GY157" s="274"/>
      <c r="GZ157" s="310"/>
      <c r="HA157" s="274"/>
      <c r="HB157" s="274"/>
      <c r="HC157" s="310"/>
      <c r="HD157" s="310"/>
      <c r="HF157" s="310"/>
    </row>
    <row r="158" spans="1:214" s="272" customFormat="1" ht="15" x14ac:dyDescent="0.25">
      <c r="A158" s="330"/>
      <c r="B158" s="324" t="s">
        <v>398</v>
      </c>
      <c r="C158" s="498" t="s">
        <v>399</v>
      </c>
      <c r="D158" s="498"/>
      <c r="E158" s="498"/>
      <c r="F158" s="498"/>
      <c r="G158" s="498"/>
      <c r="H158" s="325" t="s">
        <v>353</v>
      </c>
      <c r="I158" s="343">
        <v>2.5000000000000001E-2</v>
      </c>
      <c r="J158" s="344">
        <v>0</v>
      </c>
      <c r="K158" s="344">
        <v>0</v>
      </c>
      <c r="L158" s="341">
        <v>105.25</v>
      </c>
      <c r="M158" s="342">
        <v>1.26</v>
      </c>
      <c r="N158" s="334">
        <v>132.62</v>
      </c>
      <c r="O158" s="326"/>
      <c r="P158" s="329">
        <v>0</v>
      </c>
      <c r="Q158" s="335"/>
      <c r="R158" s="335"/>
      <c r="GO158" s="310"/>
      <c r="GP158" s="310"/>
      <c r="GQ158" s="310"/>
      <c r="GR158" s="310"/>
      <c r="GS158" s="310"/>
      <c r="GT158" s="310"/>
      <c r="GU158" s="310"/>
      <c r="GW158" s="274"/>
      <c r="GX158" s="274" t="s">
        <v>399</v>
      </c>
      <c r="GY158" s="274"/>
      <c r="GZ158" s="310"/>
      <c r="HA158" s="274"/>
      <c r="HB158" s="274"/>
      <c r="HC158" s="310"/>
      <c r="HD158" s="310"/>
      <c r="HF158" s="310"/>
    </row>
    <row r="159" spans="1:214" s="272" customFormat="1" ht="15" x14ac:dyDescent="0.25">
      <c r="A159" s="347"/>
      <c r="B159" s="321"/>
      <c r="C159" s="493" t="s">
        <v>356</v>
      </c>
      <c r="D159" s="493"/>
      <c r="E159" s="493"/>
      <c r="F159" s="493"/>
      <c r="G159" s="493"/>
      <c r="H159" s="313"/>
      <c r="I159" s="314"/>
      <c r="J159" s="314"/>
      <c r="K159" s="314"/>
      <c r="L159" s="317"/>
      <c r="M159" s="314"/>
      <c r="N159" s="348"/>
      <c r="O159" s="314"/>
      <c r="P159" s="349">
        <v>40139.519999999997</v>
      </c>
      <c r="Q159" s="335"/>
      <c r="R159" s="335"/>
      <c r="GO159" s="310"/>
      <c r="GP159" s="310"/>
      <c r="GQ159" s="310"/>
      <c r="GR159" s="310"/>
      <c r="GS159" s="310"/>
      <c r="GT159" s="310"/>
      <c r="GU159" s="310"/>
      <c r="GW159" s="274"/>
      <c r="GX159" s="274"/>
      <c r="GY159" s="274"/>
      <c r="GZ159" s="310" t="s">
        <v>356</v>
      </c>
      <c r="HA159" s="274"/>
      <c r="HB159" s="274"/>
      <c r="HC159" s="310"/>
      <c r="HD159" s="310"/>
      <c r="HF159" s="310"/>
    </row>
    <row r="160" spans="1:214" s="272" customFormat="1" ht="15" x14ac:dyDescent="0.25">
      <c r="A160" s="338" t="s">
        <v>258</v>
      </c>
      <c r="B160" s="324" t="s">
        <v>357</v>
      </c>
      <c r="C160" s="498" t="s">
        <v>358</v>
      </c>
      <c r="D160" s="498"/>
      <c r="E160" s="498"/>
      <c r="F160" s="498"/>
      <c r="G160" s="498"/>
      <c r="H160" s="325" t="s">
        <v>192</v>
      </c>
      <c r="I160" s="344">
        <v>2</v>
      </c>
      <c r="J160" s="326"/>
      <c r="K160" s="344">
        <v>2</v>
      </c>
      <c r="L160" s="328"/>
      <c r="M160" s="326"/>
      <c r="N160" s="328"/>
      <c r="O160" s="337">
        <v>0.7</v>
      </c>
      <c r="P160" s="340">
        <v>479.8</v>
      </c>
      <c r="GO160" s="310"/>
      <c r="GP160" s="310"/>
      <c r="GQ160" s="310"/>
      <c r="GR160" s="310"/>
      <c r="GS160" s="310"/>
      <c r="GT160" s="310"/>
      <c r="GU160" s="310"/>
      <c r="GW160" s="274"/>
      <c r="GX160" s="274"/>
      <c r="GY160" s="274"/>
      <c r="GZ160" s="310"/>
      <c r="HA160" s="274" t="s">
        <v>358</v>
      </c>
      <c r="HB160" s="274"/>
      <c r="HC160" s="310"/>
      <c r="HD160" s="310"/>
      <c r="HF160" s="310"/>
    </row>
    <row r="161" spans="1:214" s="272" customFormat="1" ht="15" x14ac:dyDescent="0.25">
      <c r="A161" s="338"/>
      <c r="B161" s="324"/>
      <c r="C161" s="498" t="s">
        <v>196</v>
      </c>
      <c r="D161" s="498"/>
      <c r="E161" s="498"/>
      <c r="F161" s="498"/>
      <c r="G161" s="498"/>
      <c r="H161" s="325"/>
      <c r="I161" s="326"/>
      <c r="J161" s="326"/>
      <c r="K161" s="326"/>
      <c r="L161" s="328"/>
      <c r="M161" s="326"/>
      <c r="N161" s="328"/>
      <c r="O161" s="326"/>
      <c r="P161" s="329">
        <v>34075.760000000002</v>
      </c>
      <c r="GO161" s="310"/>
      <c r="GP161" s="310"/>
      <c r="GQ161" s="310"/>
      <c r="GR161" s="310"/>
      <c r="GS161" s="310"/>
      <c r="GT161" s="310"/>
      <c r="GU161" s="310"/>
      <c r="GW161" s="274"/>
      <c r="GX161" s="274"/>
      <c r="GY161" s="274"/>
      <c r="GZ161" s="310"/>
      <c r="HA161" s="274"/>
      <c r="HB161" s="274" t="s">
        <v>196</v>
      </c>
      <c r="HC161" s="310"/>
      <c r="HD161" s="310"/>
      <c r="HF161" s="310"/>
    </row>
    <row r="162" spans="1:214" s="272" customFormat="1" ht="15" x14ac:dyDescent="0.25">
      <c r="A162" s="338"/>
      <c r="B162" s="324" t="s">
        <v>195</v>
      </c>
      <c r="C162" s="498" t="s">
        <v>194</v>
      </c>
      <c r="D162" s="498"/>
      <c r="E162" s="498"/>
      <c r="F162" s="498"/>
      <c r="G162" s="498"/>
      <c r="H162" s="325" t="s">
        <v>192</v>
      </c>
      <c r="I162" s="344">
        <v>90</v>
      </c>
      <c r="J162" s="326"/>
      <c r="K162" s="344">
        <v>90</v>
      </c>
      <c r="L162" s="328"/>
      <c r="M162" s="326"/>
      <c r="N162" s="328"/>
      <c r="O162" s="326"/>
      <c r="P162" s="329">
        <v>30668.18</v>
      </c>
      <c r="GO162" s="310"/>
      <c r="GP162" s="310"/>
      <c r="GQ162" s="310"/>
      <c r="GR162" s="310"/>
      <c r="GS162" s="310"/>
      <c r="GT162" s="310"/>
      <c r="GU162" s="310"/>
      <c r="GW162" s="274"/>
      <c r="GX162" s="274"/>
      <c r="GY162" s="274"/>
      <c r="GZ162" s="310"/>
      <c r="HA162" s="274"/>
      <c r="HB162" s="274" t="s">
        <v>194</v>
      </c>
      <c r="HC162" s="310"/>
      <c r="HD162" s="310"/>
      <c r="HF162" s="310"/>
    </row>
    <row r="163" spans="1:214" s="272" customFormat="1" ht="15" x14ac:dyDescent="0.25">
      <c r="A163" s="338"/>
      <c r="B163" s="324" t="s">
        <v>193</v>
      </c>
      <c r="C163" s="498" t="s">
        <v>191</v>
      </c>
      <c r="D163" s="498"/>
      <c r="E163" s="498"/>
      <c r="F163" s="498"/>
      <c r="G163" s="498"/>
      <c r="H163" s="325" t="s">
        <v>192</v>
      </c>
      <c r="I163" s="344">
        <v>46</v>
      </c>
      <c r="J163" s="326"/>
      <c r="K163" s="344">
        <v>46</v>
      </c>
      <c r="L163" s="328"/>
      <c r="M163" s="326"/>
      <c r="N163" s="328"/>
      <c r="O163" s="326"/>
      <c r="P163" s="329">
        <v>15674.85</v>
      </c>
      <c r="GO163" s="310"/>
      <c r="GP163" s="310"/>
      <c r="GQ163" s="310"/>
      <c r="GR163" s="310"/>
      <c r="GS163" s="310"/>
      <c r="GT163" s="310"/>
      <c r="GU163" s="310"/>
      <c r="GW163" s="274"/>
      <c r="GX163" s="274"/>
      <c r="GY163" s="274"/>
      <c r="GZ163" s="310"/>
      <c r="HA163" s="274"/>
      <c r="HB163" s="274" t="s">
        <v>191</v>
      </c>
      <c r="HC163" s="310"/>
      <c r="HD163" s="310"/>
      <c r="HF163" s="310"/>
    </row>
    <row r="164" spans="1:214" s="272" customFormat="1" ht="15" x14ac:dyDescent="0.25">
      <c r="A164" s="350"/>
      <c r="B164" s="351"/>
      <c r="C164" s="493" t="s">
        <v>187</v>
      </c>
      <c r="D164" s="493"/>
      <c r="E164" s="493"/>
      <c r="F164" s="493"/>
      <c r="G164" s="493"/>
      <c r="H164" s="313"/>
      <c r="I164" s="314"/>
      <c r="J164" s="314"/>
      <c r="K164" s="314"/>
      <c r="L164" s="317"/>
      <c r="M164" s="314"/>
      <c r="N164" s="348">
        <v>12423.19</v>
      </c>
      <c r="O164" s="314"/>
      <c r="P164" s="349">
        <v>86962.35</v>
      </c>
      <c r="GO164" s="310"/>
      <c r="GP164" s="310"/>
      <c r="GQ164" s="310"/>
      <c r="GR164" s="310"/>
      <c r="GS164" s="310"/>
      <c r="GT164" s="310"/>
      <c r="GU164" s="310"/>
      <c r="GW164" s="274"/>
      <c r="GX164" s="274"/>
      <c r="GY164" s="274"/>
      <c r="GZ164" s="310"/>
      <c r="HA164" s="274"/>
      <c r="HB164" s="274"/>
      <c r="HC164" s="310" t="s">
        <v>187</v>
      </c>
      <c r="HD164" s="310"/>
      <c r="HF164" s="310"/>
    </row>
    <row r="165" spans="1:214" s="272" customFormat="1" ht="15" x14ac:dyDescent="0.25">
      <c r="A165" s="495" t="s">
        <v>275</v>
      </c>
      <c r="B165" s="496"/>
      <c r="C165" s="496"/>
      <c r="D165" s="496"/>
      <c r="E165" s="496"/>
      <c r="F165" s="496"/>
      <c r="G165" s="496"/>
      <c r="H165" s="496"/>
      <c r="I165" s="496"/>
      <c r="J165" s="496"/>
      <c r="K165" s="496"/>
      <c r="L165" s="496"/>
      <c r="M165" s="496"/>
      <c r="N165" s="496"/>
      <c r="O165" s="496"/>
      <c r="P165" s="497"/>
      <c r="GO165" s="310"/>
      <c r="GP165" s="310" t="s">
        <v>275</v>
      </c>
      <c r="GQ165" s="310"/>
      <c r="GR165" s="310"/>
      <c r="GS165" s="310"/>
      <c r="GT165" s="310"/>
      <c r="GU165" s="310"/>
      <c r="GW165" s="274"/>
      <c r="GX165" s="274"/>
      <c r="GY165" s="274"/>
      <c r="GZ165" s="310"/>
      <c r="HA165" s="274"/>
      <c r="HB165" s="274"/>
      <c r="HC165" s="310"/>
      <c r="HD165" s="310"/>
      <c r="HF165" s="310"/>
    </row>
    <row r="166" spans="1:214" s="272" customFormat="1" ht="23.25" x14ac:dyDescent="0.25">
      <c r="A166" s="311" t="s">
        <v>233</v>
      </c>
      <c r="B166" s="312" t="s">
        <v>327</v>
      </c>
      <c r="C166" s="494" t="s">
        <v>221</v>
      </c>
      <c r="D166" s="494"/>
      <c r="E166" s="494"/>
      <c r="F166" s="494"/>
      <c r="G166" s="494"/>
      <c r="H166" s="313" t="s">
        <v>212</v>
      </c>
      <c r="I166" s="314">
        <v>0.64</v>
      </c>
      <c r="J166" s="315">
        <v>1</v>
      </c>
      <c r="K166" s="316">
        <v>0.64</v>
      </c>
      <c r="L166" s="317"/>
      <c r="M166" s="314"/>
      <c r="N166" s="318"/>
      <c r="O166" s="314"/>
      <c r="P166" s="319"/>
      <c r="GO166" s="310"/>
      <c r="GP166" s="310"/>
      <c r="GQ166" s="310" t="s">
        <v>221</v>
      </c>
      <c r="GR166" s="310" t="s">
        <v>178</v>
      </c>
      <c r="GS166" s="310" t="s">
        <v>178</v>
      </c>
      <c r="GT166" s="310" t="s">
        <v>178</v>
      </c>
      <c r="GU166" s="310" t="s">
        <v>178</v>
      </c>
      <c r="GW166" s="274"/>
      <c r="GX166" s="274"/>
      <c r="GY166" s="274"/>
      <c r="GZ166" s="310"/>
      <c r="HA166" s="274"/>
      <c r="HB166" s="274"/>
      <c r="HC166" s="310"/>
      <c r="HD166" s="310"/>
      <c r="HF166" s="310"/>
    </row>
    <row r="167" spans="1:214" s="272" customFormat="1" ht="23.25" x14ac:dyDescent="0.25">
      <c r="A167" s="320"/>
      <c r="B167" s="321" t="s">
        <v>372</v>
      </c>
      <c r="C167" s="485" t="s">
        <v>373</v>
      </c>
      <c r="D167" s="485"/>
      <c r="E167" s="485"/>
      <c r="F167" s="485"/>
      <c r="G167" s="485"/>
      <c r="H167" s="485"/>
      <c r="I167" s="485"/>
      <c r="J167" s="485"/>
      <c r="K167" s="485"/>
      <c r="L167" s="485"/>
      <c r="M167" s="485"/>
      <c r="N167" s="485"/>
      <c r="O167" s="485"/>
      <c r="P167" s="492"/>
      <c r="GO167" s="310"/>
      <c r="GP167" s="310"/>
      <c r="GQ167" s="310"/>
      <c r="GR167" s="310"/>
      <c r="GS167" s="310"/>
      <c r="GT167" s="310"/>
      <c r="GU167" s="310"/>
      <c r="GV167" s="322" t="s">
        <v>373</v>
      </c>
      <c r="GW167" s="274"/>
      <c r="GX167" s="274"/>
      <c r="GY167" s="274"/>
      <c r="GZ167" s="310"/>
      <c r="HA167" s="274"/>
      <c r="HB167" s="274"/>
      <c r="HC167" s="310"/>
      <c r="HD167" s="310"/>
      <c r="HF167" s="310"/>
    </row>
    <row r="168" spans="1:214" s="272" customFormat="1" ht="22.5" x14ac:dyDescent="0.25">
      <c r="A168" s="320"/>
      <c r="B168" s="321" t="s">
        <v>329</v>
      </c>
      <c r="C168" s="485" t="s">
        <v>220</v>
      </c>
      <c r="D168" s="485"/>
      <c r="E168" s="485"/>
      <c r="F168" s="485"/>
      <c r="G168" s="485"/>
      <c r="H168" s="485"/>
      <c r="I168" s="485"/>
      <c r="J168" s="485"/>
      <c r="K168" s="485"/>
      <c r="L168" s="485"/>
      <c r="M168" s="485"/>
      <c r="N168" s="485"/>
      <c r="O168" s="485"/>
      <c r="P168" s="492"/>
      <c r="GO168" s="310"/>
      <c r="GP168" s="310"/>
      <c r="GQ168" s="310"/>
      <c r="GR168" s="310"/>
      <c r="GS168" s="310"/>
      <c r="GT168" s="310"/>
      <c r="GU168" s="310"/>
      <c r="GV168" s="322" t="s">
        <v>220</v>
      </c>
      <c r="GW168" s="274"/>
      <c r="GX168" s="274"/>
      <c r="GY168" s="274"/>
      <c r="GZ168" s="310"/>
      <c r="HA168" s="274"/>
      <c r="HB168" s="274"/>
      <c r="HC168" s="310"/>
      <c r="HD168" s="310"/>
      <c r="HF168" s="310"/>
    </row>
    <row r="169" spans="1:214" s="272" customFormat="1" ht="15" x14ac:dyDescent="0.25">
      <c r="A169" s="323"/>
      <c r="B169" s="324" t="s">
        <v>200</v>
      </c>
      <c r="C169" s="498" t="s">
        <v>330</v>
      </c>
      <c r="D169" s="498"/>
      <c r="E169" s="498"/>
      <c r="F169" s="498"/>
      <c r="G169" s="498"/>
      <c r="H169" s="325" t="s">
        <v>197</v>
      </c>
      <c r="I169" s="326"/>
      <c r="J169" s="326"/>
      <c r="K169" s="327">
        <v>4.8660480000000002</v>
      </c>
      <c r="L169" s="328"/>
      <c r="M169" s="326"/>
      <c r="N169" s="328"/>
      <c r="O169" s="326"/>
      <c r="P169" s="329">
        <v>1957.17</v>
      </c>
      <c r="GO169" s="310"/>
      <c r="GP169" s="310"/>
      <c r="GQ169" s="310"/>
      <c r="GR169" s="310"/>
      <c r="GS169" s="310"/>
      <c r="GT169" s="310"/>
      <c r="GU169" s="310"/>
      <c r="GW169" s="274" t="s">
        <v>330</v>
      </c>
      <c r="GX169" s="274"/>
      <c r="GY169" s="274"/>
      <c r="GZ169" s="310"/>
      <c r="HA169" s="274"/>
      <c r="HB169" s="274"/>
      <c r="HC169" s="310"/>
      <c r="HD169" s="310"/>
      <c r="HF169" s="310"/>
    </row>
    <row r="170" spans="1:214" s="272" customFormat="1" ht="15" x14ac:dyDescent="0.25">
      <c r="A170" s="330"/>
      <c r="B170" s="324" t="s">
        <v>331</v>
      </c>
      <c r="C170" s="498" t="s">
        <v>332</v>
      </c>
      <c r="D170" s="498"/>
      <c r="E170" s="498"/>
      <c r="F170" s="498"/>
      <c r="G170" s="498"/>
      <c r="H170" s="325" t="s">
        <v>197</v>
      </c>
      <c r="I170" s="331">
        <v>14.08</v>
      </c>
      <c r="J170" s="331">
        <v>0.54</v>
      </c>
      <c r="K170" s="327">
        <v>4.8660480000000002</v>
      </c>
      <c r="L170" s="332"/>
      <c r="M170" s="333"/>
      <c r="N170" s="334">
        <v>402.21</v>
      </c>
      <c r="O170" s="326"/>
      <c r="P170" s="329">
        <v>1957.17</v>
      </c>
      <c r="Q170" s="335"/>
      <c r="R170" s="335"/>
      <c r="GO170" s="310"/>
      <c r="GP170" s="310"/>
      <c r="GQ170" s="310"/>
      <c r="GR170" s="310"/>
      <c r="GS170" s="310"/>
      <c r="GT170" s="310"/>
      <c r="GU170" s="310"/>
      <c r="GW170" s="274"/>
      <c r="GX170" s="274" t="s">
        <v>332</v>
      </c>
      <c r="GY170" s="274"/>
      <c r="GZ170" s="310"/>
      <c r="HA170" s="274"/>
      <c r="HB170" s="274"/>
      <c r="HC170" s="310"/>
      <c r="HD170" s="310"/>
      <c r="HF170" s="310"/>
    </row>
    <row r="171" spans="1:214" s="272" customFormat="1" ht="15" x14ac:dyDescent="0.25">
      <c r="A171" s="323"/>
      <c r="B171" s="324" t="s">
        <v>201</v>
      </c>
      <c r="C171" s="498" t="s">
        <v>142</v>
      </c>
      <c r="D171" s="498"/>
      <c r="E171" s="498"/>
      <c r="F171" s="498"/>
      <c r="G171" s="498"/>
      <c r="H171" s="325"/>
      <c r="I171" s="326"/>
      <c r="J171" s="326"/>
      <c r="K171" s="326"/>
      <c r="L171" s="328"/>
      <c r="M171" s="326"/>
      <c r="N171" s="328"/>
      <c r="O171" s="326"/>
      <c r="P171" s="340">
        <v>171.39</v>
      </c>
      <c r="GO171" s="310"/>
      <c r="GP171" s="310"/>
      <c r="GQ171" s="310"/>
      <c r="GR171" s="310"/>
      <c r="GS171" s="310"/>
      <c r="GT171" s="310"/>
      <c r="GU171" s="310"/>
      <c r="GW171" s="274" t="s">
        <v>142</v>
      </c>
      <c r="GX171" s="274"/>
      <c r="GY171" s="274"/>
      <c r="GZ171" s="310"/>
      <c r="HA171" s="274"/>
      <c r="HB171" s="274"/>
      <c r="HC171" s="310"/>
      <c r="HD171" s="310"/>
      <c r="HF171" s="310"/>
    </row>
    <row r="172" spans="1:214" s="272" customFormat="1" ht="15" x14ac:dyDescent="0.25">
      <c r="A172" s="323"/>
      <c r="B172" s="324"/>
      <c r="C172" s="498" t="s">
        <v>333</v>
      </c>
      <c r="D172" s="498"/>
      <c r="E172" s="498"/>
      <c r="F172" s="498"/>
      <c r="G172" s="498"/>
      <c r="H172" s="325" t="s">
        <v>197</v>
      </c>
      <c r="I172" s="326"/>
      <c r="J172" s="326"/>
      <c r="K172" s="336">
        <v>0.13824</v>
      </c>
      <c r="L172" s="328"/>
      <c r="M172" s="326"/>
      <c r="N172" s="328"/>
      <c r="O172" s="326"/>
      <c r="P172" s="340">
        <v>66.64</v>
      </c>
      <c r="GO172" s="310"/>
      <c r="GP172" s="310"/>
      <c r="GQ172" s="310"/>
      <c r="GR172" s="310"/>
      <c r="GS172" s="310"/>
      <c r="GT172" s="310"/>
      <c r="GU172" s="310"/>
      <c r="GW172" s="274" t="s">
        <v>333</v>
      </c>
      <c r="GX172" s="274"/>
      <c r="GY172" s="274"/>
      <c r="GZ172" s="310"/>
      <c r="HA172" s="274"/>
      <c r="HB172" s="274"/>
      <c r="HC172" s="310"/>
      <c r="HD172" s="310"/>
      <c r="HF172" s="310"/>
    </row>
    <row r="173" spans="1:214" s="272" customFormat="1" ht="15" x14ac:dyDescent="0.25">
      <c r="A173" s="330"/>
      <c r="B173" s="324" t="s">
        <v>334</v>
      </c>
      <c r="C173" s="498" t="s">
        <v>335</v>
      </c>
      <c r="D173" s="498"/>
      <c r="E173" s="498"/>
      <c r="F173" s="498"/>
      <c r="G173" s="498"/>
      <c r="H173" s="325" t="s">
        <v>336</v>
      </c>
      <c r="I173" s="337">
        <v>0.2</v>
      </c>
      <c r="J173" s="331">
        <v>0.54</v>
      </c>
      <c r="K173" s="336">
        <v>6.9120000000000001E-2</v>
      </c>
      <c r="L173" s="332"/>
      <c r="M173" s="333"/>
      <c r="N173" s="334">
        <v>1610.43</v>
      </c>
      <c r="O173" s="326"/>
      <c r="P173" s="329">
        <v>111.31</v>
      </c>
      <c r="Q173" s="335"/>
      <c r="R173" s="335"/>
      <c r="GO173" s="310"/>
      <c r="GP173" s="310"/>
      <c r="GQ173" s="310"/>
      <c r="GR173" s="310"/>
      <c r="GS173" s="310"/>
      <c r="GT173" s="310"/>
      <c r="GU173" s="310"/>
      <c r="GW173" s="274"/>
      <c r="GX173" s="274" t="s">
        <v>335</v>
      </c>
      <c r="GY173" s="274"/>
      <c r="GZ173" s="310"/>
      <c r="HA173" s="274"/>
      <c r="HB173" s="274"/>
      <c r="HC173" s="310"/>
      <c r="HD173" s="310"/>
      <c r="HF173" s="310"/>
    </row>
    <row r="174" spans="1:214" s="272" customFormat="1" ht="15" x14ac:dyDescent="0.25">
      <c r="A174" s="338"/>
      <c r="B174" s="324" t="s">
        <v>337</v>
      </c>
      <c r="C174" s="498" t="s">
        <v>338</v>
      </c>
      <c r="D174" s="498"/>
      <c r="E174" s="498"/>
      <c r="F174" s="498"/>
      <c r="G174" s="498"/>
      <c r="H174" s="325" t="s">
        <v>197</v>
      </c>
      <c r="I174" s="337">
        <v>0.2</v>
      </c>
      <c r="J174" s="331">
        <v>0.54</v>
      </c>
      <c r="K174" s="336">
        <v>6.9120000000000001E-2</v>
      </c>
      <c r="L174" s="328"/>
      <c r="M174" s="326"/>
      <c r="N174" s="339">
        <v>552.65</v>
      </c>
      <c r="O174" s="326"/>
      <c r="P174" s="340">
        <v>38.200000000000003</v>
      </c>
      <c r="GO174" s="310"/>
      <c r="GP174" s="310"/>
      <c r="GQ174" s="310"/>
      <c r="GR174" s="310"/>
      <c r="GS174" s="310"/>
      <c r="GT174" s="310"/>
      <c r="GU174" s="310"/>
      <c r="GW174" s="274"/>
      <c r="GX174" s="274"/>
      <c r="GY174" s="274" t="s">
        <v>338</v>
      </c>
      <c r="GZ174" s="310"/>
      <c r="HA174" s="274"/>
      <c r="HB174" s="274"/>
      <c r="HC174" s="310"/>
      <c r="HD174" s="310"/>
      <c r="HF174" s="310"/>
    </row>
    <row r="175" spans="1:214" s="272" customFormat="1" ht="15" x14ac:dyDescent="0.25">
      <c r="A175" s="330"/>
      <c r="B175" s="324" t="s">
        <v>339</v>
      </c>
      <c r="C175" s="498" t="s">
        <v>340</v>
      </c>
      <c r="D175" s="498"/>
      <c r="E175" s="498"/>
      <c r="F175" s="498"/>
      <c r="G175" s="498"/>
      <c r="H175" s="325" t="s">
        <v>336</v>
      </c>
      <c r="I175" s="331">
        <v>3.34</v>
      </c>
      <c r="J175" s="331">
        <v>0.54</v>
      </c>
      <c r="K175" s="327">
        <v>1.154304</v>
      </c>
      <c r="L175" s="332"/>
      <c r="M175" s="333"/>
      <c r="N175" s="334">
        <v>2.68</v>
      </c>
      <c r="O175" s="326"/>
      <c r="P175" s="329">
        <v>3.09</v>
      </c>
      <c r="Q175" s="335"/>
      <c r="R175" s="335"/>
      <c r="GO175" s="310"/>
      <c r="GP175" s="310"/>
      <c r="GQ175" s="310"/>
      <c r="GR175" s="310"/>
      <c r="GS175" s="310"/>
      <c r="GT175" s="310"/>
      <c r="GU175" s="310"/>
      <c r="GW175" s="274"/>
      <c r="GX175" s="274" t="s">
        <v>340</v>
      </c>
      <c r="GY175" s="274"/>
      <c r="GZ175" s="310"/>
      <c r="HA175" s="274"/>
      <c r="HB175" s="274"/>
      <c r="HC175" s="310"/>
      <c r="HD175" s="310"/>
      <c r="HF175" s="310"/>
    </row>
    <row r="176" spans="1:214" s="272" customFormat="1" ht="15" x14ac:dyDescent="0.25">
      <c r="A176" s="330"/>
      <c r="B176" s="324" t="s">
        <v>341</v>
      </c>
      <c r="C176" s="498" t="s">
        <v>342</v>
      </c>
      <c r="D176" s="498"/>
      <c r="E176" s="498"/>
      <c r="F176" s="498"/>
      <c r="G176" s="498"/>
      <c r="H176" s="325" t="s">
        <v>336</v>
      </c>
      <c r="I176" s="331">
        <v>3.34</v>
      </c>
      <c r="J176" s="331">
        <v>0.54</v>
      </c>
      <c r="K176" s="327">
        <v>1.154304</v>
      </c>
      <c r="L176" s="341">
        <v>8.84</v>
      </c>
      <c r="M176" s="342">
        <v>1.41</v>
      </c>
      <c r="N176" s="334">
        <v>12.46</v>
      </c>
      <c r="O176" s="326"/>
      <c r="P176" s="329">
        <v>14.38</v>
      </c>
      <c r="Q176" s="335"/>
      <c r="R176" s="335"/>
      <c r="GO176" s="310"/>
      <c r="GP176" s="310"/>
      <c r="GQ176" s="310"/>
      <c r="GR176" s="310"/>
      <c r="GS176" s="310"/>
      <c r="GT176" s="310"/>
      <c r="GU176" s="310"/>
      <c r="GW176" s="274"/>
      <c r="GX176" s="274" t="s">
        <v>342</v>
      </c>
      <c r="GY176" s="274"/>
      <c r="GZ176" s="310"/>
      <c r="HA176" s="274"/>
      <c r="HB176" s="274"/>
      <c r="HC176" s="310"/>
      <c r="HD176" s="310"/>
      <c r="HF176" s="310"/>
    </row>
    <row r="177" spans="1:214" s="272" customFormat="1" ht="15" x14ac:dyDescent="0.25">
      <c r="A177" s="330"/>
      <c r="B177" s="324" t="s">
        <v>343</v>
      </c>
      <c r="C177" s="498" t="s">
        <v>344</v>
      </c>
      <c r="D177" s="498"/>
      <c r="E177" s="498"/>
      <c r="F177" s="498"/>
      <c r="G177" s="498"/>
      <c r="H177" s="325" t="s">
        <v>336</v>
      </c>
      <c r="I177" s="337">
        <v>0.2</v>
      </c>
      <c r="J177" s="331">
        <v>0.54</v>
      </c>
      <c r="K177" s="336">
        <v>6.9120000000000001E-2</v>
      </c>
      <c r="L177" s="341">
        <v>477.92</v>
      </c>
      <c r="M177" s="342">
        <v>1.29</v>
      </c>
      <c r="N177" s="334">
        <v>616.52</v>
      </c>
      <c r="O177" s="326"/>
      <c r="P177" s="329">
        <v>42.61</v>
      </c>
      <c r="Q177" s="335"/>
      <c r="R177" s="335"/>
      <c r="GO177" s="310"/>
      <c r="GP177" s="310"/>
      <c r="GQ177" s="310"/>
      <c r="GR177" s="310"/>
      <c r="GS177" s="310"/>
      <c r="GT177" s="310"/>
      <c r="GU177" s="310"/>
      <c r="GW177" s="274"/>
      <c r="GX177" s="274" t="s">
        <v>344</v>
      </c>
      <c r="GY177" s="274"/>
      <c r="GZ177" s="310"/>
      <c r="HA177" s="274"/>
      <c r="HB177" s="274"/>
      <c r="HC177" s="310"/>
      <c r="HD177" s="310"/>
      <c r="HF177" s="310"/>
    </row>
    <row r="178" spans="1:214" s="272" customFormat="1" ht="15" x14ac:dyDescent="0.25">
      <c r="A178" s="338"/>
      <c r="B178" s="324" t="s">
        <v>345</v>
      </c>
      <c r="C178" s="498" t="s">
        <v>346</v>
      </c>
      <c r="D178" s="498"/>
      <c r="E178" s="498"/>
      <c r="F178" s="498"/>
      <c r="G178" s="498"/>
      <c r="H178" s="325" t="s">
        <v>197</v>
      </c>
      <c r="I178" s="337">
        <v>0.2</v>
      </c>
      <c r="J178" s="331">
        <v>0.54</v>
      </c>
      <c r="K178" s="336">
        <v>6.9120000000000001E-2</v>
      </c>
      <c r="L178" s="328"/>
      <c r="M178" s="326"/>
      <c r="N178" s="339">
        <v>411.42</v>
      </c>
      <c r="O178" s="326"/>
      <c r="P178" s="340">
        <v>28.44</v>
      </c>
      <c r="GO178" s="310"/>
      <c r="GP178" s="310"/>
      <c r="GQ178" s="310"/>
      <c r="GR178" s="310"/>
      <c r="GS178" s="310"/>
      <c r="GT178" s="310"/>
      <c r="GU178" s="310"/>
      <c r="GW178" s="274"/>
      <c r="GX178" s="274"/>
      <c r="GY178" s="274" t="s">
        <v>346</v>
      </c>
      <c r="GZ178" s="310"/>
      <c r="HA178" s="274"/>
      <c r="HB178" s="274"/>
      <c r="HC178" s="310"/>
      <c r="HD178" s="310"/>
      <c r="HF178" s="310"/>
    </row>
    <row r="179" spans="1:214" s="272" customFormat="1" ht="15" x14ac:dyDescent="0.25">
      <c r="A179" s="323"/>
      <c r="B179" s="324" t="s">
        <v>199</v>
      </c>
      <c r="C179" s="498" t="s">
        <v>198</v>
      </c>
      <c r="D179" s="498"/>
      <c r="E179" s="498"/>
      <c r="F179" s="498"/>
      <c r="G179" s="498"/>
      <c r="H179" s="325"/>
      <c r="I179" s="326"/>
      <c r="J179" s="326"/>
      <c r="K179" s="326"/>
      <c r="L179" s="328"/>
      <c r="M179" s="326"/>
      <c r="N179" s="328"/>
      <c r="O179" s="326"/>
      <c r="P179" s="340">
        <v>0</v>
      </c>
      <c r="GO179" s="310"/>
      <c r="GP179" s="310"/>
      <c r="GQ179" s="310"/>
      <c r="GR179" s="310"/>
      <c r="GS179" s="310"/>
      <c r="GT179" s="310"/>
      <c r="GU179" s="310"/>
      <c r="GW179" s="274" t="s">
        <v>198</v>
      </c>
      <c r="GX179" s="274"/>
      <c r="GY179" s="274"/>
      <c r="GZ179" s="310"/>
      <c r="HA179" s="274"/>
      <c r="HB179" s="274"/>
      <c r="HC179" s="310"/>
      <c r="HD179" s="310"/>
      <c r="HF179" s="310"/>
    </row>
    <row r="180" spans="1:214" s="272" customFormat="1" ht="23.25" x14ac:dyDescent="0.25">
      <c r="A180" s="330"/>
      <c r="B180" s="324" t="s">
        <v>347</v>
      </c>
      <c r="C180" s="498" t="s">
        <v>348</v>
      </c>
      <c r="D180" s="498"/>
      <c r="E180" s="498"/>
      <c r="F180" s="498"/>
      <c r="G180" s="498"/>
      <c r="H180" s="325" t="s">
        <v>189</v>
      </c>
      <c r="I180" s="343">
        <v>0.245</v>
      </c>
      <c r="J180" s="344">
        <v>0</v>
      </c>
      <c r="K180" s="344">
        <v>0</v>
      </c>
      <c r="L180" s="341">
        <v>37.71</v>
      </c>
      <c r="M180" s="342">
        <v>1.52</v>
      </c>
      <c r="N180" s="334">
        <v>57.32</v>
      </c>
      <c r="O180" s="326"/>
      <c r="P180" s="329">
        <v>0</v>
      </c>
      <c r="Q180" s="335"/>
      <c r="R180" s="335"/>
      <c r="GO180" s="310"/>
      <c r="GP180" s="310"/>
      <c r="GQ180" s="310"/>
      <c r="GR180" s="310"/>
      <c r="GS180" s="310"/>
      <c r="GT180" s="310"/>
      <c r="GU180" s="310"/>
      <c r="GW180" s="274"/>
      <c r="GX180" s="274" t="s">
        <v>348</v>
      </c>
      <c r="GY180" s="274"/>
      <c r="GZ180" s="310"/>
      <c r="HA180" s="274"/>
      <c r="HB180" s="274"/>
      <c r="HC180" s="310"/>
      <c r="HD180" s="310"/>
      <c r="HF180" s="310"/>
    </row>
    <row r="181" spans="1:214" s="272" customFormat="1" ht="23.25" x14ac:dyDescent="0.25">
      <c r="A181" s="330"/>
      <c r="B181" s="324" t="s">
        <v>349</v>
      </c>
      <c r="C181" s="498" t="s">
        <v>350</v>
      </c>
      <c r="D181" s="498"/>
      <c r="E181" s="498"/>
      <c r="F181" s="498"/>
      <c r="G181" s="498"/>
      <c r="H181" s="325" t="s">
        <v>214</v>
      </c>
      <c r="I181" s="336">
        <v>6.2E-4</v>
      </c>
      <c r="J181" s="344">
        <v>0</v>
      </c>
      <c r="K181" s="344">
        <v>0</v>
      </c>
      <c r="L181" s="345">
        <v>99190.96</v>
      </c>
      <c r="M181" s="346">
        <v>1.3</v>
      </c>
      <c r="N181" s="334">
        <v>128948.25</v>
      </c>
      <c r="O181" s="326"/>
      <c r="P181" s="329">
        <v>0</v>
      </c>
      <c r="Q181" s="335"/>
      <c r="R181" s="335"/>
      <c r="GO181" s="310"/>
      <c r="GP181" s="310"/>
      <c r="GQ181" s="310"/>
      <c r="GR181" s="310"/>
      <c r="GS181" s="310"/>
      <c r="GT181" s="310"/>
      <c r="GU181" s="310"/>
      <c r="GW181" s="274"/>
      <c r="GX181" s="274" t="s">
        <v>350</v>
      </c>
      <c r="GY181" s="274"/>
      <c r="GZ181" s="310"/>
      <c r="HA181" s="274"/>
      <c r="HB181" s="274"/>
      <c r="HC181" s="310"/>
      <c r="HD181" s="310"/>
      <c r="HF181" s="310"/>
    </row>
    <row r="182" spans="1:214" s="272" customFormat="1" ht="15" x14ac:dyDescent="0.25">
      <c r="A182" s="330"/>
      <c r="B182" s="324" t="s">
        <v>351</v>
      </c>
      <c r="C182" s="498" t="s">
        <v>352</v>
      </c>
      <c r="D182" s="498"/>
      <c r="E182" s="498"/>
      <c r="F182" s="498"/>
      <c r="G182" s="498"/>
      <c r="H182" s="325" t="s">
        <v>353</v>
      </c>
      <c r="I182" s="331">
        <v>0.25</v>
      </c>
      <c r="J182" s="344">
        <v>0</v>
      </c>
      <c r="K182" s="344">
        <v>0</v>
      </c>
      <c r="L182" s="341">
        <v>931.11</v>
      </c>
      <c r="M182" s="342">
        <v>1.61</v>
      </c>
      <c r="N182" s="334">
        <v>1499.09</v>
      </c>
      <c r="O182" s="326"/>
      <c r="P182" s="329">
        <v>0</v>
      </c>
      <c r="Q182" s="335"/>
      <c r="R182" s="335"/>
      <c r="GO182" s="310"/>
      <c r="GP182" s="310"/>
      <c r="GQ182" s="310"/>
      <c r="GR182" s="310"/>
      <c r="GS182" s="310"/>
      <c r="GT182" s="310"/>
      <c r="GU182" s="310"/>
      <c r="GW182" s="274"/>
      <c r="GX182" s="274" t="s">
        <v>352</v>
      </c>
      <c r="GY182" s="274"/>
      <c r="GZ182" s="310"/>
      <c r="HA182" s="274"/>
      <c r="HB182" s="274"/>
      <c r="HC182" s="310"/>
      <c r="HD182" s="310"/>
      <c r="HF182" s="310"/>
    </row>
    <row r="183" spans="1:214" s="272" customFormat="1" ht="15" x14ac:dyDescent="0.25">
      <c r="A183" s="330"/>
      <c r="B183" s="324" t="s">
        <v>354</v>
      </c>
      <c r="C183" s="498" t="s">
        <v>355</v>
      </c>
      <c r="D183" s="498"/>
      <c r="E183" s="498"/>
      <c r="F183" s="498"/>
      <c r="G183" s="498"/>
      <c r="H183" s="325" t="s">
        <v>214</v>
      </c>
      <c r="I183" s="336">
        <v>7.2000000000000005E-4</v>
      </c>
      <c r="J183" s="344">
        <v>0</v>
      </c>
      <c r="K183" s="344">
        <v>0</v>
      </c>
      <c r="L183" s="345">
        <v>82698.14</v>
      </c>
      <c r="M183" s="342">
        <v>1.29</v>
      </c>
      <c r="N183" s="334">
        <v>106680.6</v>
      </c>
      <c r="O183" s="326"/>
      <c r="P183" s="329">
        <v>0</v>
      </c>
      <c r="Q183" s="335"/>
      <c r="R183" s="335"/>
      <c r="GO183" s="310"/>
      <c r="GP183" s="310"/>
      <c r="GQ183" s="310"/>
      <c r="GR183" s="310"/>
      <c r="GS183" s="310"/>
      <c r="GT183" s="310"/>
      <c r="GU183" s="310"/>
      <c r="GW183" s="274"/>
      <c r="GX183" s="274" t="s">
        <v>355</v>
      </c>
      <c r="GY183" s="274"/>
      <c r="GZ183" s="310"/>
      <c r="HA183" s="274"/>
      <c r="HB183" s="274"/>
      <c r="HC183" s="310"/>
      <c r="HD183" s="310"/>
      <c r="HF183" s="310"/>
    </row>
    <row r="184" spans="1:214" s="272" customFormat="1" ht="15" x14ac:dyDescent="0.25">
      <c r="A184" s="347"/>
      <c r="B184" s="321"/>
      <c r="C184" s="493" t="s">
        <v>356</v>
      </c>
      <c r="D184" s="493"/>
      <c r="E184" s="493"/>
      <c r="F184" s="493"/>
      <c r="G184" s="493"/>
      <c r="H184" s="313"/>
      <c r="I184" s="314"/>
      <c r="J184" s="314"/>
      <c r="K184" s="314"/>
      <c r="L184" s="317"/>
      <c r="M184" s="314"/>
      <c r="N184" s="348"/>
      <c r="O184" s="314"/>
      <c r="P184" s="349">
        <v>2195.1999999999998</v>
      </c>
      <c r="Q184" s="335"/>
      <c r="R184" s="335"/>
      <c r="GO184" s="310"/>
      <c r="GP184" s="310"/>
      <c r="GQ184" s="310"/>
      <c r="GR184" s="310"/>
      <c r="GS184" s="310"/>
      <c r="GT184" s="310"/>
      <c r="GU184" s="310"/>
      <c r="GW184" s="274"/>
      <c r="GX184" s="274"/>
      <c r="GY184" s="274"/>
      <c r="GZ184" s="310" t="s">
        <v>356</v>
      </c>
      <c r="HA184" s="274"/>
      <c r="HB184" s="274"/>
      <c r="HC184" s="310"/>
      <c r="HD184" s="310"/>
      <c r="HF184" s="310"/>
    </row>
    <row r="185" spans="1:214" s="272" customFormat="1" ht="15" x14ac:dyDescent="0.25">
      <c r="A185" s="338" t="s">
        <v>291</v>
      </c>
      <c r="B185" s="324" t="s">
        <v>357</v>
      </c>
      <c r="C185" s="498" t="s">
        <v>358</v>
      </c>
      <c r="D185" s="498"/>
      <c r="E185" s="498"/>
      <c r="F185" s="498"/>
      <c r="G185" s="498"/>
      <c r="H185" s="325" t="s">
        <v>192</v>
      </c>
      <c r="I185" s="344">
        <v>2</v>
      </c>
      <c r="J185" s="326"/>
      <c r="K185" s="344">
        <v>2</v>
      </c>
      <c r="L185" s="328"/>
      <c r="M185" s="326"/>
      <c r="N185" s="328"/>
      <c r="O185" s="337">
        <v>0.4</v>
      </c>
      <c r="P185" s="340">
        <v>29</v>
      </c>
      <c r="GO185" s="310"/>
      <c r="GP185" s="310"/>
      <c r="GQ185" s="310"/>
      <c r="GR185" s="310"/>
      <c r="GS185" s="310"/>
      <c r="GT185" s="310"/>
      <c r="GU185" s="310"/>
      <c r="GW185" s="274"/>
      <c r="GX185" s="274"/>
      <c r="GY185" s="274"/>
      <c r="GZ185" s="310"/>
      <c r="HA185" s="274" t="s">
        <v>358</v>
      </c>
      <c r="HB185" s="274"/>
      <c r="HC185" s="310"/>
      <c r="HD185" s="310"/>
      <c r="HF185" s="310"/>
    </row>
    <row r="186" spans="1:214" s="272" customFormat="1" ht="15" x14ac:dyDescent="0.25">
      <c r="A186" s="338"/>
      <c r="B186" s="324"/>
      <c r="C186" s="498" t="s">
        <v>196</v>
      </c>
      <c r="D186" s="498"/>
      <c r="E186" s="498"/>
      <c r="F186" s="498"/>
      <c r="G186" s="498"/>
      <c r="H186" s="325"/>
      <c r="I186" s="326"/>
      <c r="J186" s="326"/>
      <c r="K186" s="326"/>
      <c r="L186" s="328"/>
      <c r="M186" s="326"/>
      <c r="N186" s="328"/>
      <c r="O186" s="326"/>
      <c r="P186" s="329">
        <v>2023.81</v>
      </c>
      <c r="GO186" s="310"/>
      <c r="GP186" s="310"/>
      <c r="GQ186" s="310"/>
      <c r="GR186" s="310"/>
      <c r="GS186" s="310"/>
      <c r="GT186" s="310"/>
      <c r="GU186" s="310"/>
      <c r="GW186" s="274"/>
      <c r="GX186" s="274"/>
      <c r="GY186" s="274"/>
      <c r="GZ186" s="310"/>
      <c r="HA186" s="274"/>
      <c r="HB186" s="274" t="s">
        <v>196</v>
      </c>
      <c r="HC186" s="310"/>
      <c r="HD186" s="310"/>
      <c r="HF186" s="310"/>
    </row>
    <row r="187" spans="1:214" s="272" customFormat="1" ht="15" x14ac:dyDescent="0.25">
      <c r="A187" s="338"/>
      <c r="B187" s="324" t="s">
        <v>206</v>
      </c>
      <c r="C187" s="498" t="s">
        <v>205</v>
      </c>
      <c r="D187" s="498"/>
      <c r="E187" s="498"/>
      <c r="F187" s="498"/>
      <c r="G187" s="498"/>
      <c r="H187" s="325" t="s">
        <v>192</v>
      </c>
      <c r="I187" s="344">
        <v>97</v>
      </c>
      <c r="J187" s="326"/>
      <c r="K187" s="344">
        <v>97</v>
      </c>
      <c r="L187" s="328"/>
      <c r="M187" s="326"/>
      <c r="N187" s="328"/>
      <c r="O187" s="326"/>
      <c r="P187" s="329">
        <v>1963.1</v>
      </c>
      <c r="GO187" s="310"/>
      <c r="GP187" s="310"/>
      <c r="GQ187" s="310"/>
      <c r="GR187" s="310"/>
      <c r="GS187" s="310"/>
      <c r="GT187" s="310"/>
      <c r="GU187" s="310"/>
      <c r="GW187" s="274"/>
      <c r="GX187" s="274"/>
      <c r="GY187" s="274"/>
      <c r="GZ187" s="310"/>
      <c r="HA187" s="274"/>
      <c r="HB187" s="274" t="s">
        <v>205</v>
      </c>
      <c r="HC187" s="310"/>
      <c r="HD187" s="310"/>
      <c r="HF187" s="310"/>
    </row>
    <row r="188" spans="1:214" s="272" customFormat="1" ht="15" x14ac:dyDescent="0.25">
      <c r="A188" s="338"/>
      <c r="B188" s="324" t="s">
        <v>204</v>
      </c>
      <c r="C188" s="498" t="s">
        <v>203</v>
      </c>
      <c r="D188" s="498"/>
      <c r="E188" s="498"/>
      <c r="F188" s="498"/>
      <c r="G188" s="498"/>
      <c r="H188" s="325" t="s">
        <v>192</v>
      </c>
      <c r="I188" s="344">
        <v>51</v>
      </c>
      <c r="J188" s="326"/>
      <c r="K188" s="344">
        <v>51</v>
      </c>
      <c r="L188" s="328"/>
      <c r="M188" s="326"/>
      <c r="N188" s="328"/>
      <c r="O188" s="326"/>
      <c r="P188" s="329">
        <v>1032.1400000000001</v>
      </c>
      <c r="GO188" s="310"/>
      <c r="GP188" s="310"/>
      <c r="GQ188" s="310"/>
      <c r="GR188" s="310"/>
      <c r="GS188" s="310"/>
      <c r="GT188" s="310"/>
      <c r="GU188" s="310"/>
      <c r="GW188" s="274"/>
      <c r="GX188" s="274"/>
      <c r="GY188" s="274"/>
      <c r="GZ188" s="310"/>
      <c r="HA188" s="274"/>
      <c r="HB188" s="274" t="s">
        <v>203</v>
      </c>
      <c r="HC188" s="310"/>
      <c r="HD188" s="310"/>
      <c r="HF188" s="310"/>
    </row>
    <row r="189" spans="1:214" s="272" customFormat="1" ht="15" x14ac:dyDescent="0.25">
      <c r="A189" s="350"/>
      <c r="B189" s="351"/>
      <c r="C189" s="493" t="s">
        <v>187</v>
      </c>
      <c r="D189" s="493"/>
      <c r="E189" s="493"/>
      <c r="F189" s="493"/>
      <c r="G189" s="493"/>
      <c r="H189" s="313"/>
      <c r="I189" s="314"/>
      <c r="J189" s="314"/>
      <c r="K189" s="314"/>
      <c r="L189" s="317"/>
      <c r="M189" s="314"/>
      <c r="N189" s="348">
        <v>8155.38</v>
      </c>
      <c r="O189" s="314"/>
      <c r="P189" s="349">
        <v>5219.4399999999996</v>
      </c>
      <c r="GO189" s="310"/>
      <c r="GP189" s="310"/>
      <c r="GQ189" s="310"/>
      <c r="GR189" s="310"/>
      <c r="GS189" s="310"/>
      <c r="GT189" s="310"/>
      <c r="GU189" s="310"/>
      <c r="GW189" s="274"/>
      <c r="GX189" s="274"/>
      <c r="GY189" s="274"/>
      <c r="GZ189" s="310"/>
      <c r="HA189" s="274"/>
      <c r="HB189" s="274"/>
      <c r="HC189" s="310" t="s">
        <v>187</v>
      </c>
      <c r="HD189" s="310"/>
      <c r="HF189" s="310"/>
    </row>
    <row r="190" spans="1:214" s="272" customFormat="1" ht="15" x14ac:dyDescent="0.25">
      <c r="A190" s="495" t="s">
        <v>274</v>
      </c>
      <c r="B190" s="496"/>
      <c r="C190" s="496"/>
      <c r="D190" s="496"/>
      <c r="E190" s="496"/>
      <c r="F190" s="496"/>
      <c r="G190" s="496"/>
      <c r="H190" s="496"/>
      <c r="I190" s="496"/>
      <c r="J190" s="496"/>
      <c r="K190" s="496"/>
      <c r="L190" s="496"/>
      <c r="M190" s="496"/>
      <c r="N190" s="496"/>
      <c r="O190" s="496"/>
      <c r="P190" s="497"/>
      <c r="GO190" s="310"/>
      <c r="GP190" s="310" t="s">
        <v>274</v>
      </c>
      <c r="GQ190" s="310"/>
      <c r="GR190" s="310"/>
      <c r="GS190" s="310"/>
      <c r="GT190" s="310"/>
      <c r="GU190" s="310"/>
      <c r="GW190" s="274"/>
      <c r="GX190" s="274"/>
      <c r="GY190" s="274"/>
      <c r="GZ190" s="310"/>
      <c r="HA190" s="274"/>
      <c r="HB190" s="274"/>
      <c r="HC190" s="310"/>
      <c r="HD190" s="310"/>
      <c r="HF190" s="310"/>
    </row>
    <row r="191" spans="1:214" s="272" customFormat="1" ht="23.25" x14ac:dyDescent="0.25">
      <c r="A191" s="311" t="s">
        <v>232</v>
      </c>
      <c r="B191" s="312" t="s">
        <v>327</v>
      </c>
      <c r="C191" s="494" t="s">
        <v>221</v>
      </c>
      <c r="D191" s="494"/>
      <c r="E191" s="494"/>
      <c r="F191" s="494"/>
      <c r="G191" s="494"/>
      <c r="H191" s="313" t="s">
        <v>212</v>
      </c>
      <c r="I191" s="314">
        <v>0.33</v>
      </c>
      <c r="J191" s="315">
        <v>1</v>
      </c>
      <c r="K191" s="316">
        <v>0.33</v>
      </c>
      <c r="L191" s="317"/>
      <c r="M191" s="314"/>
      <c r="N191" s="318"/>
      <c r="O191" s="314"/>
      <c r="P191" s="319"/>
      <c r="GO191" s="310"/>
      <c r="GP191" s="310"/>
      <c r="GQ191" s="310" t="s">
        <v>221</v>
      </c>
      <c r="GR191" s="310" t="s">
        <v>178</v>
      </c>
      <c r="GS191" s="310" t="s">
        <v>178</v>
      </c>
      <c r="GT191" s="310" t="s">
        <v>178</v>
      </c>
      <c r="GU191" s="310" t="s">
        <v>178</v>
      </c>
      <c r="GW191" s="274"/>
      <c r="GX191" s="274"/>
      <c r="GY191" s="274"/>
      <c r="GZ191" s="310"/>
      <c r="HA191" s="274"/>
      <c r="HB191" s="274"/>
      <c r="HC191" s="310"/>
      <c r="HD191" s="310"/>
      <c r="HF191" s="310"/>
    </row>
    <row r="192" spans="1:214" s="272" customFormat="1" ht="23.25" x14ac:dyDescent="0.25">
      <c r="A192" s="320"/>
      <c r="B192" s="321" t="s">
        <v>372</v>
      </c>
      <c r="C192" s="485" t="s">
        <v>373</v>
      </c>
      <c r="D192" s="485"/>
      <c r="E192" s="485"/>
      <c r="F192" s="485"/>
      <c r="G192" s="485"/>
      <c r="H192" s="485"/>
      <c r="I192" s="485"/>
      <c r="J192" s="485"/>
      <c r="K192" s="485"/>
      <c r="L192" s="485"/>
      <c r="M192" s="485"/>
      <c r="N192" s="485"/>
      <c r="O192" s="485"/>
      <c r="P192" s="492"/>
      <c r="GO192" s="310"/>
      <c r="GP192" s="310"/>
      <c r="GQ192" s="310"/>
      <c r="GR192" s="310"/>
      <c r="GS192" s="310"/>
      <c r="GT192" s="310"/>
      <c r="GU192" s="310"/>
      <c r="GV192" s="322" t="s">
        <v>373</v>
      </c>
      <c r="GW192" s="274"/>
      <c r="GX192" s="274"/>
      <c r="GY192" s="274"/>
      <c r="GZ192" s="310"/>
      <c r="HA192" s="274"/>
      <c r="HB192" s="274"/>
      <c r="HC192" s="310"/>
      <c r="HD192" s="310"/>
      <c r="HF192" s="310"/>
    </row>
    <row r="193" spans="1:214" s="272" customFormat="1" ht="22.5" x14ac:dyDescent="0.25">
      <c r="A193" s="320"/>
      <c r="B193" s="321" t="s">
        <v>329</v>
      </c>
      <c r="C193" s="485" t="s">
        <v>220</v>
      </c>
      <c r="D193" s="485"/>
      <c r="E193" s="485"/>
      <c r="F193" s="485"/>
      <c r="G193" s="485"/>
      <c r="H193" s="485"/>
      <c r="I193" s="485"/>
      <c r="J193" s="485"/>
      <c r="K193" s="485"/>
      <c r="L193" s="485"/>
      <c r="M193" s="485"/>
      <c r="N193" s="485"/>
      <c r="O193" s="485"/>
      <c r="P193" s="492"/>
      <c r="GO193" s="310"/>
      <c r="GP193" s="310"/>
      <c r="GQ193" s="310"/>
      <c r="GR193" s="310"/>
      <c r="GS193" s="310"/>
      <c r="GT193" s="310"/>
      <c r="GU193" s="310"/>
      <c r="GV193" s="322" t="s">
        <v>220</v>
      </c>
      <c r="GW193" s="274"/>
      <c r="GX193" s="274"/>
      <c r="GY193" s="274"/>
      <c r="GZ193" s="310"/>
      <c r="HA193" s="274"/>
      <c r="HB193" s="274"/>
      <c r="HC193" s="310"/>
      <c r="HD193" s="310"/>
      <c r="HF193" s="310"/>
    </row>
    <row r="194" spans="1:214" s="272" customFormat="1" ht="15" x14ac:dyDescent="0.25">
      <c r="A194" s="323"/>
      <c r="B194" s="324" t="s">
        <v>200</v>
      </c>
      <c r="C194" s="498" t="s">
        <v>330</v>
      </c>
      <c r="D194" s="498"/>
      <c r="E194" s="498"/>
      <c r="F194" s="498"/>
      <c r="G194" s="498"/>
      <c r="H194" s="325" t="s">
        <v>197</v>
      </c>
      <c r="I194" s="326"/>
      <c r="J194" s="326"/>
      <c r="K194" s="327">
        <v>2.5090560000000002</v>
      </c>
      <c r="L194" s="328"/>
      <c r="M194" s="326"/>
      <c r="N194" s="328"/>
      <c r="O194" s="326"/>
      <c r="P194" s="329">
        <v>1009.17</v>
      </c>
      <c r="GO194" s="310"/>
      <c r="GP194" s="310"/>
      <c r="GQ194" s="310"/>
      <c r="GR194" s="310"/>
      <c r="GS194" s="310"/>
      <c r="GT194" s="310"/>
      <c r="GU194" s="310"/>
      <c r="GW194" s="274" t="s">
        <v>330</v>
      </c>
      <c r="GX194" s="274"/>
      <c r="GY194" s="274"/>
      <c r="GZ194" s="310"/>
      <c r="HA194" s="274"/>
      <c r="HB194" s="274"/>
      <c r="HC194" s="310"/>
      <c r="HD194" s="310"/>
      <c r="HF194" s="310"/>
    </row>
    <row r="195" spans="1:214" s="272" customFormat="1" ht="15" x14ac:dyDescent="0.25">
      <c r="A195" s="330"/>
      <c r="B195" s="324" t="s">
        <v>331</v>
      </c>
      <c r="C195" s="498" t="s">
        <v>332</v>
      </c>
      <c r="D195" s="498"/>
      <c r="E195" s="498"/>
      <c r="F195" s="498"/>
      <c r="G195" s="498"/>
      <c r="H195" s="325" t="s">
        <v>197</v>
      </c>
      <c r="I195" s="331">
        <v>14.08</v>
      </c>
      <c r="J195" s="331">
        <v>0.54</v>
      </c>
      <c r="K195" s="327">
        <v>2.5090560000000002</v>
      </c>
      <c r="L195" s="332"/>
      <c r="M195" s="333"/>
      <c r="N195" s="334">
        <v>402.21</v>
      </c>
      <c r="O195" s="326"/>
      <c r="P195" s="329">
        <v>1009.17</v>
      </c>
      <c r="Q195" s="335"/>
      <c r="R195" s="335"/>
      <c r="GO195" s="310"/>
      <c r="GP195" s="310"/>
      <c r="GQ195" s="310"/>
      <c r="GR195" s="310"/>
      <c r="GS195" s="310"/>
      <c r="GT195" s="310"/>
      <c r="GU195" s="310"/>
      <c r="GW195" s="274"/>
      <c r="GX195" s="274" t="s">
        <v>332</v>
      </c>
      <c r="GY195" s="274"/>
      <c r="GZ195" s="310"/>
      <c r="HA195" s="274"/>
      <c r="HB195" s="274"/>
      <c r="HC195" s="310"/>
      <c r="HD195" s="310"/>
      <c r="HF195" s="310"/>
    </row>
    <row r="196" spans="1:214" s="272" customFormat="1" ht="15" x14ac:dyDescent="0.25">
      <c r="A196" s="323"/>
      <c r="B196" s="324" t="s">
        <v>201</v>
      </c>
      <c r="C196" s="498" t="s">
        <v>142</v>
      </c>
      <c r="D196" s="498"/>
      <c r="E196" s="498"/>
      <c r="F196" s="498"/>
      <c r="G196" s="498"/>
      <c r="H196" s="325"/>
      <c r="I196" s="326"/>
      <c r="J196" s="326"/>
      <c r="K196" s="326"/>
      <c r="L196" s="328"/>
      <c r="M196" s="326"/>
      <c r="N196" s="328"/>
      <c r="O196" s="326"/>
      <c r="P196" s="340">
        <v>88.39</v>
      </c>
      <c r="GO196" s="310"/>
      <c r="GP196" s="310"/>
      <c r="GQ196" s="310"/>
      <c r="GR196" s="310"/>
      <c r="GS196" s="310"/>
      <c r="GT196" s="310"/>
      <c r="GU196" s="310"/>
      <c r="GW196" s="274" t="s">
        <v>142</v>
      </c>
      <c r="GX196" s="274"/>
      <c r="GY196" s="274"/>
      <c r="GZ196" s="310"/>
      <c r="HA196" s="274"/>
      <c r="HB196" s="274"/>
      <c r="HC196" s="310"/>
      <c r="HD196" s="310"/>
      <c r="HF196" s="310"/>
    </row>
    <row r="197" spans="1:214" s="272" customFormat="1" ht="15" x14ac:dyDescent="0.25">
      <c r="A197" s="323"/>
      <c r="B197" s="324"/>
      <c r="C197" s="498" t="s">
        <v>333</v>
      </c>
      <c r="D197" s="498"/>
      <c r="E197" s="498"/>
      <c r="F197" s="498"/>
      <c r="G197" s="498"/>
      <c r="H197" s="325" t="s">
        <v>197</v>
      </c>
      <c r="I197" s="326"/>
      <c r="J197" s="326"/>
      <c r="K197" s="336">
        <v>7.1279999999999996E-2</v>
      </c>
      <c r="L197" s="328"/>
      <c r="M197" s="326"/>
      <c r="N197" s="328"/>
      <c r="O197" s="326"/>
      <c r="P197" s="340">
        <v>34.36</v>
      </c>
      <c r="GO197" s="310"/>
      <c r="GP197" s="310"/>
      <c r="GQ197" s="310"/>
      <c r="GR197" s="310"/>
      <c r="GS197" s="310"/>
      <c r="GT197" s="310"/>
      <c r="GU197" s="310"/>
      <c r="GW197" s="274" t="s">
        <v>333</v>
      </c>
      <c r="GX197" s="274"/>
      <c r="GY197" s="274"/>
      <c r="GZ197" s="310"/>
      <c r="HA197" s="274"/>
      <c r="HB197" s="274"/>
      <c r="HC197" s="310"/>
      <c r="HD197" s="310"/>
      <c r="HF197" s="310"/>
    </row>
    <row r="198" spans="1:214" s="272" customFormat="1" ht="15" x14ac:dyDescent="0.25">
      <c r="A198" s="330"/>
      <c r="B198" s="324" t="s">
        <v>334</v>
      </c>
      <c r="C198" s="498" t="s">
        <v>335</v>
      </c>
      <c r="D198" s="498"/>
      <c r="E198" s="498"/>
      <c r="F198" s="498"/>
      <c r="G198" s="498"/>
      <c r="H198" s="325" t="s">
        <v>336</v>
      </c>
      <c r="I198" s="337">
        <v>0.2</v>
      </c>
      <c r="J198" s="331">
        <v>0.54</v>
      </c>
      <c r="K198" s="336">
        <v>3.5639999999999998E-2</v>
      </c>
      <c r="L198" s="332"/>
      <c r="M198" s="333"/>
      <c r="N198" s="334">
        <v>1610.43</v>
      </c>
      <c r="O198" s="326"/>
      <c r="P198" s="329">
        <v>57.4</v>
      </c>
      <c r="Q198" s="335"/>
      <c r="R198" s="335"/>
      <c r="GO198" s="310"/>
      <c r="GP198" s="310"/>
      <c r="GQ198" s="310"/>
      <c r="GR198" s="310"/>
      <c r="GS198" s="310"/>
      <c r="GT198" s="310"/>
      <c r="GU198" s="310"/>
      <c r="GW198" s="274"/>
      <c r="GX198" s="274" t="s">
        <v>335</v>
      </c>
      <c r="GY198" s="274"/>
      <c r="GZ198" s="310"/>
      <c r="HA198" s="274"/>
      <c r="HB198" s="274"/>
      <c r="HC198" s="310"/>
      <c r="HD198" s="310"/>
      <c r="HF198" s="310"/>
    </row>
    <row r="199" spans="1:214" s="272" customFormat="1" ht="15" x14ac:dyDescent="0.25">
      <c r="A199" s="338"/>
      <c r="B199" s="324" t="s">
        <v>337</v>
      </c>
      <c r="C199" s="498" t="s">
        <v>338</v>
      </c>
      <c r="D199" s="498"/>
      <c r="E199" s="498"/>
      <c r="F199" s="498"/>
      <c r="G199" s="498"/>
      <c r="H199" s="325" t="s">
        <v>197</v>
      </c>
      <c r="I199" s="337">
        <v>0.2</v>
      </c>
      <c r="J199" s="331">
        <v>0.54</v>
      </c>
      <c r="K199" s="336">
        <v>3.5639999999999998E-2</v>
      </c>
      <c r="L199" s="328"/>
      <c r="M199" s="326"/>
      <c r="N199" s="339">
        <v>552.65</v>
      </c>
      <c r="O199" s="326"/>
      <c r="P199" s="340">
        <v>19.7</v>
      </c>
      <c r="GO199" s="310"/>
      <c r="GP199" s="310"/>
      <c r="GQ199" s="310"/>
      <c r="GR199" s="310"/>
      <c r="GS199" s="310"/>
      <c r="GT199" s="310"/>
      <c r="GU199" s="310"/>
      <c r="GW199" s="274"/>
      <c r="GX199" s="274"/>
      <c r="GY199" s="274" t="s">
        <v>338</v>
      </c>
      <c r="GZ199" s="310"/>
      <c r="HA199" s="274"/>
      <c r="HB199" s="274"/>
      <c r="HC199" s="310"/>
      <c r="HD199" s="310"/>
      <c r="HF199" s="310"/>
    </row>
    <row r="200" spans="1:214" s="272" customFormat="1" ht="15" x14ac:dyDescent="0.25">
      <c r="A200" s="330"/>
      <c r="B200" s="324" t="s">
        <v>339</v>
      </c>
      <c r="C200" s="498" t="s">
        <v>340</v>
      </c>
      <c r="D200" s="498"/>
      <c r="E200" s="498"/>
      <c r="F200" s="498"/>
      <c r="G200" s="498"/>
      <c r="H200" s="325" t="s">
        <v>336</v>
      </c>
      <c r="I200" s="331">
        <v>3.34</v>
      </c>
      <c r="J200" s="331">
        <v>0.54</v>
      </c>
      <c r="K200" s="327">
        <v>0.59518800000000005</v>
      </c>
      <c r="L200" s="332"/>
      <c r="M200" s="333"/>
      <c r="N200" s="334">
        <v>2.68</v>
      </c>
      <c r="O200" s="326"/>
      <c r="P200" s="329">
        <v>1.6</v>
      </c>
      <c r="Q200" s="335"/>
      <c r="R200" s="335"/>
      <c r="GO200" s="310"/>
      <c r="GP200" s="310"/>
      <c r="GQ200" s="310"/>
      <c r="GR200" s="310"/>
      <c r="GS200" s="310"/>
      <c r="GT200" s="310"/>
      <c r="GU200" s="310"/>
      <c r="GW200" s="274"/>
      <c r="GX200" s="274" t="s">
        <v>340</v>
      </c>
      <c r="GY200" s="274"/>
      <c r="GZ200" s="310"/>
      <c r="HA200" s="274"/>
      <c r="HB200" s="274"/>
      <c r="HC200" s="310"/>
      <c r="HD200" s="310"/>
      <c r="HF200" s="310"/>
    </row>
    <row r="201" spans="1:214" s="272" customFormat="1" ht="15" x14ac:dyDescent="0.25">
      <c r="A201" s="330"/>
      <c r="B201" s="324" t="s">
        <v>341</v>
      </c>
      <c r="C201" s="498" t="s">
        <v>342</v>
      </c>
      <c r="D201" s="498"/>
      <c r="E201" s="498"/>
      <c r="F201" s="498"/>
      <c r="G201" s="498"/>
      <c r="H201" s="325" t="s">
        <v>336</v>
      </c>
      <c r="I201" s="331">
        <v>3.34</v>
      </c>
      <c r="J201" s="331">
        <v>0.54</v>
      </c>
      <c r="K201" s="327">
        <v>0.59518800000000005</v>
      </c>
      <c r="L201" s="341">
        <v>8.84</v>
      </c>
      <c r="M201" s="342">
        <v>1.41</v>
      </c>
      <c r="N201" s="334">
        <v>12.46</v>
      </c>
      <c r="O201" s="326"/>
      <c r="P201" s="329">
        <v>7.42</v>
      </c>
      <c r="Q201" s="335"/>
      <c r="R201" s="335"/>
      <c r="GO201" s="310"/>
      <c r="GP201" s="310"/>
      <c r="GQ201" s="310"/>
      <c r="GR201" s="310"/>
      <c r="GS201" s="310"/>
      <c r="GT201" s="310"/>
      <c r="GU201" s="310"/>
      <c r="GW201" s="274"/>
      <c r="GX201" s="274" t="s">
        <v>342</v>
      </c>
      <c r="GY201" s="274"/>
      <c r="GZ201" s="310"/>
      <c r="HA201" s="274"/>
      <c r="HB201" s="274"/>
      <c r="HC201" s="310"/>
      <c r="HD201" s="310"/>
      <c r="HF201" s="310"/>
    </row>
    <row r="202" spans="1:214" s="272" customFormat="1" ht="15" x14ac:dyDescent="0.25">
      <c r="A202" s="330"/>
      <c r="B202" s="324" t="s">
        <v>343</v>
      </c>
      <c r="C202" s="498" t="s">
        <v>344</v>
      </c>
      <c r="D202" s="498"/>
      <c r="E202" s="498"/>
      <c r="F202" s="498"/>
      <c r="G202" s="498"/>
      <c r="H202" s="325" t="s">
        <v>336</v>
      </c>
      <c r="I202" s="337">
        <v>0.2</v>
      </c>
      <c r="J202" s="331">
        <v>0.54</v>
      </c>
      <c r="K202" s="336">
        <v>3.5639999999999998E-2</v>
      </c>
      <c r="L202" s="341">
        <v>477.92</v>
      </c>
      <c r="M202" s="342">
        <v>1.29</v>
      </c>
      <c r="N202" s="334">
        <v>616.52</v>
      </c>
      <c r="O202" s="326"/>
      <c r="P202" s="329">
        <v>21.97</v>
      </c>
      <c r="Q202" s="335"/>
      <c r="R202" s="335"/>
      <c r="GO202" s="310"/>
      <c r="GP202" s="310"/>
      <c r="GQ202" s="310"/>
      <c r="GR202" s="310"/>
      <c r="GS202" s="310"/>
      <c r="GT202" s="310"/>
      <c r="GU202" s="310"/>
      <c r="GW202" s="274"/>
      <c r="GX202" s="274" t="s">
        <v>344</v>
      </c>
      <c r="GY202" s="274"/>
      <c r="GZ202" s="310"/>
      <c r="HA202" s="274"/>
      <c r="HB202" s="274"/>
      <c r="HC202" s="310"/>
      <c r="HD202" s="310"/>
      <c r="HF202" s="310"/>
    </row>
    <row r="203" spans="1:214" s="272" customFormat="1" ht="15" x14ac:dyDescent="0.25">
      <c r="A203" s="338"/>
      <c r="B203" s="324" t="s">
        <v>345</v>
      </c>
      <c r="C203" s="498" t="s">
        <v>346</v>
      </c>
      <c r="D203" s="498"/>
      <c r="E203" s="498"/>
      <c r="F203" s="498"/>
      <c r="G203" s="498"/>
      <c r="H203" s="325" t="s">
        <v>197</v>
      </c>
      <c r="I203" s="337">
        <v>0.2</v>
      </c>
      <c r="J203" s="331">
        <v>0.54</v>
      </c>
      <c r="K203" s="336">
        <v>3.5639999999999998E-2</v>
      </c>
      <c r="L203" s="328"/>
      <c r="M203" s="326"/>
      <c r="N203" s="339">
        <v>411.42</v>
      </c>
      <c r="O203" s="326"/>
      <c r="P203" s="340">
        <v>14.66</v>
      </c>
      <c r="GO203" s="310"/>
      <c r="GP203" s="310"/>
      <c r="GQ203" s="310"/>
      <c r="GR203" s="310"/>
      <c r="GS203" s="310"/>
      <c r="GT203" s="310"/>
      <c r="GU203" s="310"/>
      <c r="GW203" s="274"/>
      <c r="GX203" s="274"/>
      <c r="GY203" s="274" t="s">
        <v>346</v>
      </c>
      <c r="GZ203" s="310"/>
      <c r="HA203" s="274"/>
      <c r="HB203" s="274"/>
      <c r="HC203" s="310"/>
      <c r="HD203" s="310"/>
      <c r="HF203" s="310"/>
    </row>
    <row r="204" spans="1:214" s="272" customFormat="1" ht="15" x14ac:dyDescent="0.25">
      <c r="A204" s="323"/>
      <c r="B204" s="324" t="s">
        <v>199</v>
      </c>
      <c r="C204" s="498" t="s">
        <v>198</v>
      </c>
      <c r="D204" s="498"/>
      <c r="E204" s="498"/>
      <c r="F204" s="498"/>
      <c r="G204" s="498"/>
      <c r="H204" s="325"/>
      <c r="I204" s="326"/>
      <c r="J204" s="326"/>
      <c r="K204" s="326"/>
      <c r="L204" s="328"/>
      <c r="M204" s="326"/>
      <c r="N204" s="328"/>
      <c r="O204" s="326"/>
      <c r="P204" s="340">
        <v>0</v>
      </c>
      <c r="GO204" s="310"/>
      <c r="GP204" s="310"/>
      <c r="GQ204" s="310"/>
      <c r="GR204" s="310"/>
      <c r="GS204" s="310"/>
      <c r="GT204" s="310"/>
      <c r="GU204" s="310"/>
      <c r="GW204" s="274" t="s">
        <v>198</v>
      </c>
      <c r="GX204" s="274"/>
      <c r="GY204" s="274"/>
      <c r="GZ204" s="310"/>
      <c r="HA204" s="274"/>
      <c r="HB204" s="274"/>
      <c r="HC204" s="310"/>
      <c r="HD204" s="310"/>
      <c r="HF204" s="310"/>
    </row>
    <row r="205" spans="1:214" s="272" customFormat="1" ht="23.25" x14ac:dyDescent="0.25">
      <c r="A205" s="330"/>
      <c r="B205" s="324" t="s">
        <v>347</v>
      </c>
      <c r="C205" s="498" t="s">
        <v>348</v>
      </c>
      <c r="D205" s="498"/>
      <c r="E205" s="498"/>
      <c r="F205" s="498"/>
      <c r="G205" s="498"/>
      <c r="H205" s="325" t="s">
        <v>189</v>
      </c>
      <c r="I205" s="343">
        <v>0.245</v>
      </c>
      <c r="J205" s="344">
        <v>0</v>
      </c>
      <c r="K205" s="344">
        <v>0</v>
      </c>
      <c r="L205" s="341">
        <v>37.71</v>
      </c>
      <c r="M205" s="342">
        <v>1.52</v>
      </c>
      <c r="N205" s="334">
        <v>57.32</v>
      </c>
      <c r="O205" s="326"/>
      <c r="P205" s="329">
        <v>0</v>
      </c>
      <c r="Q205" s="335"/>
      <c r="R205" s="335"/>
      <c r="GO205" s="310"/>
      <c r="GP205" s="310"/>
      <c r="GQ205" s="310"/>
      <c r="GR205" s="310"/>
      <c r="GS205" s="310"/>
      <c r="GT205" s="310"/>
      <c r="GU205" s="310"/>
      <c r="GW205" s="274"/>
      <c r="GX205" s="274" t="s">
        <v>348</v>
      </c>
      <c r="GY205" s="274"/>
      <c r="GZ205" s="310"/>
      <c r="HA205" s="274"/>
      <c r="HB205" s="274"/>
      <c r="HC205" s="310"/>
      <c r="HD205" s="310"/>
      <c r="HF205" s="310"/>
    </row>
    <row r="206" spans="1:214" s="272" customFormat="1" ht="23.25" x14ac:dyDescent="0.25">
      <c r="A206" s="330"/>
      <c r="B206" s="324" t="s">
        <v>349</v>
      </c>
      <c r="C206" s="498" t="s">
        <v>350</v>
      </c>
      <c r="D206" s="498"/>
      <c r="E206" s="498"/>
      <c r="F206" s="498"/>
      <c r="G206" s="498"/>
      <c r="H206" s="325" t="s">
        <v>214</v>
      </c>
      <c r="I206" s="336">
        <v>6.2E-4</v>
      </c>
      <c r="J206" s="344">
        <v>0</v>
      </c>
      <c r="K206" s="344">
        <v>0</v>
      </c>
      <c r="L206" s="345">
        <v>99190.96</v>
      </c>
      <c r="M206" s="346">
        <v>1.3</v>
      </c>
      <c r="N206" s="334">
        <v>128948.25</v>
      </c>
      <c r="O206" s="326"/>
      <c r="P206" s="329">
        <v>0</v>
      </c>
      <c r="Q206" s="335"/>
      <c r="R206" s="335"/>
      <c r="GO206" s="310"/>
      <c r="GP206" s="310"/>
      <c r="GQ206" s="310"/>
      <c r="GR206" s="310"/>
      <c r="GS206" s="310"/>
      <c r="GT206" s="310"/>
      <c r="GU206" s="310"/>
      <c r="GW206" s="274"/>
      <c r="GX206" s="274" t="s">
        <v>350</v>
      </c>
      <c r="GY206" s="274"/>
      <c r="GZ206" s="310"/>
      <c r="HA206" s="274"/>
      <c r="HB206" s="274"/>
      <c r="HC206" s="310"/>
      <c r="HD206" s="310"/>
      <c r="HF206" s="310"/>
    </row>
    <row r="207" spans="1:214" s="272" customFormat="1" ht="15" x14ac:dyDescent="0.25">
      <c r="A207" s="330"/>
      <c r="B207" s="324" t="s">
        <v>351</v>
      </c>
      <c r="C207" s="498" t="s">
        <v>352</v>
      </c>
      <c r="D207" s="498"/>
      <c r="E207" s="498"/>
      <c r="F207" s="498"/>
      <c r="G207" s="498"/>
      <c r="H207" s="325" t="s">
        <v>353</v>
      </c>
      <c r="I207" s="331">
        <v>0.25</v>
      </c>
      <c r="J207" s="344">
        <v>0</v>
      </c>
      <c r="K207" s="344">
        <v>0</v>
      </c>
      <c r="L207" s="341">
        <v>931.11</v>
      </c>
      <c r="M207" s="342">
        <v>1.61</v>
      </c>
      <c r="N207" s="334">
        <v>1499.09</v>
      </c>
      <c r="O207" s="326"/>
      <c r="P207" s="329">
        <v>0</v>
      </c>
      <c r="Q207" s="335"/>
      <c r="R207" s="335"/>
      <c r="GO207" s="310"/>
      <c r="GP207" s="310"/>
      <c r="GQ207" s="310"/>
      <c r="GR207" s="310"/>
      <c r="GS207" s="310"/>
      <c r="GT207" s="310"/>
      <c r="GU207" s="310"/>
      <c r="GW207" s="274"/>
      <c r="GX207" s="274" t="s">
        <v>352</v>
      </c>
      <c r="GY207" s="274"/>
      <c r="GZ207" s="310"/>
      <c r="HA207" s="274"/>
      <c r="HB207" s="274"/>
      <c r="HC207" s="310"/>
      <c r="HD207" s="310"/>
      <c r="HF207" s="310"/>
    </row>
    <row r="208" spans="1:214" s="272" customFormat="1" ht="15" x14ac:dyDescent="0.25">
      <c r="A208" s="330"/>
      <c r="B208" s="324" t="s">
        <v>354</v>
      </c>
      <c r="C208" s="498" t="s">
        <v>355</v>
      </c>
      <c r="D208" s="498"/>
      <c r="E208" s="498"/>
      <c r="F208" s="498"/>
      <c r="G208" s="498"/>
      <c r="H208" s="325" t="s">
        <v>214</v>
      </c>
      <c r="I208" s="336">
        <v>7.2000000000000005E-4</v>
      </c>
      <c r="J208" s="344">
        <v>0</v>
      </c>
      <c r="K208" s="344">
        <v>0</v>
      </c>
      <c r="L208" s="345">
        <v>82698.14</v>
      </c>
      <c r="M208" s="342">
        <v>1.29</v>
      </c>
      <c r="N208" s="334">
        <v>106680.6</v>
      </c>
      <c r="O208" s="326"/>
      <c r="P208" s="329">
        <v>0</v>
      </c>
      <c r="Q208" s="335"/>
      <c r="R208" s="335"/>
      <c r="GO208" s="310"/>
      <c r="GP208" s="310"/>
      <c r="GQ208" s="310"/>
      <c r="GR208" s="310"/>
      <c r="GS208" s="310"/>
      <c r="GT208" s="310"/>
      <c r="GU208" s="310"/>
      <c r="GW208" s="274"/>
      <c r="GX208" s="274" t="s">
        <v>355</v>
      </c>
      <c r="GY208" s="274"/>
      <c r="GZ208" s="310"/>
      <c r="HA208" s="274"/>
      <c r="HB208" s="274"/>
      <c r="HC208" s="310"/>
      <c r="HD208" s="310"/>
      <c r="HF208" s="310"/>
    </row>
    <row r="209" spans="1:214" s="272" customFormat="1" ht="15" x14ac:dyDescent="0.25">
      <c r="A209" s="347"/>
      <c r="B209" s="321"/>
      <c r="C209" s="493" t="s">
        <v>356</v>
      </c>
      <c r="D209" s="493"/>
      <c r="E209" s="493"/>
      <c r="F209" s="493"/>
      <c r="G209" s="493"/>
      <c r="H209" s="313"/>
      <c r="I209" s="314"/>
      <c r="J209" s="314"/>
      <c r="K209" s="314"/>
      <c r="L209" s="317"/>
      <c r="M209" s="314"/>
      <c r="N209" s="348"/>
      <c r="O209" s="314"/>
      <c r="P209" s="349">
        <v>1131.92</v>
      </c>
      <c r="Q209" s="335"/>
      <c r="R209" s="335"/>
      <c r="GO209" s="310"/>
      <c r="GP209" s="310"/>
      <c r="GQ209" s="310"/>
      <c r="GR209" s="310"/>
      <c r="GS209" s="310"/>
      <c r="GT209" s="310"/>
      <c r="GU209" s="310"/>
      <c r="GW209" s="274"/>
      <c r="GX209" s="274"/>
      <c r="GY209" s="274"/>
      <c r="GZ209" s="310" t="s">
        <v>356</v>
      </c>
      <c r="HA209" s="274"/>
      <c r="HB209" s="274"/>
      <c r="HC209" s="310"/>
      <c r="HD209" s="310"/>
      <c r="HF209" s="310"/>
    </row>
    <row r="210" spans="1:214" s="272" customFormat="1" ht="15" x14ac:dyDescent="0.25">
      <c r="A210" s="338" t="s">
        <v>292</v>
      </c>
      <c r="B210" s="324" t="s">
        <v>357</v>
      </c>
      <c r="C210" s="498" t="s">
        <v>358</v>
      </c>
      <c r="D210" s="498"/>
      <c r="E210" s="498"/>
      <c r="F210" s="498"/>
      <c r="G210" s="498"/>
      <c r="H210" s="325" t="s">
        <v>192</v>
      </c>
      <c r="I210" s="344">
        <v>2</v>
      </c>
      <c r="J210" s="326"/>
      <c r="K210" s="344">
        <v>2</v>
      </c>
      <c r="L210" s="328"/>
      <c r="M210" s="326"/>
      <c r="N210" s="328"/>
      <c r="O210" s="337">
        <v>0.4</v>
      </c>
      <c r="P210" s="340">
        <v>14.95</v>
      </c>
      <c r="GO210" s="310"/>
      <c r="GP210" s="310"/>
      <c r="GQ210" s="310"/>
      <c r="GR210" s="310"/>
      <c r="GS210" s="310"/>
      <c r="GT210" s="310"/>
      <c r="GU210" s="310"/>
      <c r="GW210" s="274"/>
      <c r="GX210" s="274"/>
      <c r="GY210" s="274"/>
      <c r="GZ210" s="310"/>
      <c r="HA210" s="274" t="s">
        <v>358</v>
      </c>
      <c r="HB210" s="274"/>
      <c r="HC210" s="310"/>
      <c r="HD210" s="310"/>
      <c r="HF210" s="310"/>
    </row>
    <row r="211" spans="1:214" s="272" customFormat="1" ht="15" x14ac:dyDescent="0.25">
      <c r="A211" s="338"/>
      <c r="B211" s="324"/>
      <c r="C211" s="498" t="s">
        <v>196</v>
      </c>
      <c r="D211" s="498"/>
      <c r="E211" s="498"/>
      <c r="F211" s="498"/>
      <c r="G211" s="498"/>
      <c r="H211" s="325"/>
      <c r="I211" s="326"/>
      <c r="J211" s="326"/>
      <c r="K211" s="326"/>
      <c r="L211" s="328"/>
      <c r="M211" s="326"/>
      <c r="N211" s="328"/>
      <c r="O211" s="326"/>
      <c r="P211" s="329">
        <v>1043.53</v>
      </c>
      <c r="GO211" s="310"/>
      <c r="GP211" s="310"/>
      <c r="GQ211" s="310"/>
      <c r="GR211" s="310"/>
      <c r="GS211" s="310"/>
      <c r="GT211" s="310"/>
      <c r="GU211" s="310"/>
      <c r="GW211" s="274"/>
      <c r="GX211" s="274"/>
      <c r="GY211" s="274"/>
      <c r="GZ211" s="310"/>
      <c r="HA211" s="274"/>
      <c r="HB211" s="274" t="s">
        <v>196</v>
      </c>
      <c r="HC211" s="310"/>
      <c r="HD211" s="310"/>
      <c r="HF211" s="310"/>
    </row>
    <row r="212" spans="1:214" s="272" customFormat="1" ht="15" x14ac:dyDescent="0.25">
      <c r="A212" s="338"/>
      <c r="B212" s="324" t="s">
        <v>206</v>
      </c>
      <c r="C212" s="498" t="s">
        <v>205</v>
      </c>
      <c r="D212" s="498"/>
      <c r="E212" s="498"/>
      <c r="F212" s="498"/>
      <c r="G212" s="498"/>
      <c r="H212" s="325" t="s">
        <v>192</v>
      </c>
      <c r="I212" s="344">
        <v>97</v>
      </c>
      <c r="J212" s="326"/>
      <c r="K212" s="344">
        <v>97</v>
      </c>
      <c r="L212" s="328"/>
      <c r="M212" s="326"/>
      <c r="N212" s="328"/>
      <c r="O212" s="326"/>
      <c r="P212" s="329">
        <v>1012.22</v>
      </c>
      <c r="GO212" s="310"/>
      <c r="GP212" s="310"/>
      <c r="GQ212" s="310"/>
      <c r="GR212" s="310"/>
      <c r="GS212" s="310"/>
      <c r="GT212" s="310"/>
      <c r="GU212" s="310"/>
      <c r="GW212" s="274"/>
      <c r="GX212" s="274"/>
      <c r="GY212" s="274"/>
      <c r="GZ212" s="310"/>
      <c r="HA212" s="274"/>
      <c r="HB212" s="274" t="s">
        <v>205</v>
      </c>
      <c r="HC212" s="310"/>
      <c r="HD212" s="310"/>
      <c r="HF212" s="310"/>
    </row>
    <row r="213" spans="1:214" s="272" customFormat="1" ht="15" x14ac:dyDescent="0.25">
      <c r="A213" s="338"/>
      <c r="B213" s="324" t="s">
        <v>204</v>
      </c>
      <c r="C213" s="498" t="s">
        <v>203</v>
      </c>
      <c r="D213" s="498"/>
      <c r="E213" s="498"/>
      <c r="F213" s="498"/>
      <c r="G213" s="498"/>
      <c r="H213" s="325" t="s">
        <v>192</v>
      </c>
      <c r="I213" s="344">
        <v>51</v>
      </c>
      <c r="J213" s="326"/>
      <c r="K213" s="344">
        <v>51</v>
      </c>
      <c r="L213" s="328"/>
      <c r="M213" s="326"/>
      <c r="N213" s="328"/>
      <c r="O213" s="326"/>
      <c r="P213" s="340">
        <v>532.20000000000005</v>
      </c>
      <c r="GO213" s="310"/>
      <c r="GP213" s="310"/>
      <c r="GQ213" s="310"/>
      <c r="GR213" s="310"/>
      <c r="GS213" s="310"/>
      <c r="GT213" s="310"/>
      <c r="GU213" s="310"/>
      <c r="GW213" s="274"/>
      <c r="GX213" s="274"/>
      <c r="GY213" s="274"/>
      <c r="GZ213" s="310"/>
      <c r="HA213" s="274"/>
      <c r="HB213" s="274" t="s">
        <v>203</v>
      </c>
      <c r="HC213" s="310"/>
      <c r="HD213" s="310"/>
      <c r="HF213" s="310"/>
    </row>
    <row r="214" spans="1:214" s="272" customFormat="1" ht="15" x14ac:dyDescent="0.25">
      <c r="A214" s="350"/>
      <c r="B214" s="351"/>
      <c r="C214" s="493" t="s">
        <v>187</v>
      </c>
      <c r="D214" s="493"/>
      <c r="E214" s="493"/>
      <c r="F214" s="493"/>
      <c r="G214" s="493"/>
      <c r="H214" s="313"/>
      <c r="I214" s="314"/>
      <c r="J214" s="314"/>
      <c r="K214" s="314"/>
      <c r="L214" s="317"/>
      <c r="M214" s="314"/>
      <c r="N214" s="348">
        <v>8155.42</v>
      </c>
      <c r="O214" s="314"/>
      <c r="P214" s="349">
        <v>2691.29</v>
      </c>
      <c r="GO214" s="310"/>
      <c r="GP214" s="310"/>
      <c r="GQ214" s="310"/>
      <c r="GR214" s="310"/>
      <c r="GS214" s="310"/>
      <c r="GT214" s="310"/>
      <c r="GU214" s="310"/>
      <c r="GW214" s="274"/>
      <c r="GX214" s="274"/>
      <c r="GY214" s="274"/>
      <c r="GZ214" s="310"/>
      <c r="HA214" s="274"/>
      <c r="HB214" s="274"/>
      <c r="HC214" s="310" t="s">
        <v>187</v>
      </c>
      <c r="HD214" s="310"/>
      <c r="HF214" s="310"/>
    </row>
    <row r="215" spans="1:214" s="272" customFormat="1" ht="15" x14ac:dyDescent="0.25">
      <c r="A215" s="495" t="s">
        <v>273</v>
      </c>
      <c r="B215" s="496"/>
      <c r="C215" s="496"/>
      <c r="D215" s="496"/>
      <c r="E215" s="496"/>
      <c r="F215" s="496"/>
      <c r="G215" s="496"/>
      <c r="H215" s="496"/>
      <c r="I215" s="496"/>
      <c r="J215" s="496"/>
      <c r="K215" s="496"/>
      <c r="L215" s="496"/>
      <c r="M215" s="496"/>
      <c r="N215" s="496"/>
      <c r="O215" s="496"/>
      <c r="P215" s="497"/>
      <c r="GO215" s="310"/>
      <c r="GP215" s="310" t="s">
        <v>273</v>
      </c>
      <c r="GQ215" s="310"/>
      <c r="GR215" s="310"/>
      <c r="GS215" s="310"/>
      <c r="GT215" s="310"/>
      <c r="GU215" s="310"/>
      <c r="GW215" s="274"/>
      <c r="GX215" s="274"/>
      <c r="GY215" s="274"/>
      <c r="GZ215" s="310"/>
      <c r="HA215" s="274"/>
      <c r="HB215" s="274"/>
      <c r="HC215" s="310"/>
      <c r="HD215" s="310"/>
      <c r="HF215" s="310"/>
    </row>
    <row r="216" spans="1:214" s="272" customFormat="1" ht="23.25" x14ac:dyDescent="0.25">
      <c r="A216" s="311" t="s">
        <v>231</v>
      </c>
      <c r="B216" s="312" t="s">
        <v>327</v>
      </c>
      <c r="C216" s="494" t="s">
        <v>221</v>
      </c>
      <c r="D216" s="494"/>
      <c r="E216" s="494"/>
      <c r="F216" s="494"/>
      <c r="G216" s="494"/>
      <c r="H216" s="313" t="s">
        <v>212</v>
      </c>
      <c r="I216" s="314">
        <v>4.1399999999999997</v>
      </c>
      <c r="J216" s="315">
        <v>1</v>
      </c>
      <c r="K216" s="316">
        <v>4.1399999999999997</v>
      </c>
      <c r="L216" s="317"/>
      <c r="M216" s="314"/>
      <c r="N216" s="318"/>
      <c r="O216" s="314"/>
      <c r="P216" s="319"/>
      <c r="GO216" s="310"/>
      <c r="GP216" s="310"/>
      <c r="GQ216" s="310" t="s">
        <v>221</v>
      </c>
      <c r="GR216" s="310" t="s">
        <v>178</v>
      </c>
      <c r="GS216" s="310" t="s">
        <v>178</v>
      </c>
      <c r="GT216" s="310" t="s">
        <v>178</v>
      </c>
      <c r="GU216" s="310" t="s">
        <v>178</v>
      </c>
      <c r="GW216" s="274"/>
      <c r="GX216" s="274"/>
      <c r="GY216" s="274"/>
      <c r="GZ216" s="310"/>
      <c r="HA216" s="274"/>
      <c r="HB216" s="274"/>
      <c r="HC216" s="310"/>
      <c r="HD216" s="310"/>
      <c r="HF216" s="310"/>
    </row>
    <row r="217" spans="1:214" s="272" customFormat="1" ht="23.25" x14ac:dyDescent="0.25">
      <c r="A217" s="320"/>
      <c r="B217" s="321" t="s">
        <v>372</v>
      </c>
      <c r="C217" s="485" t="s">
        <v>373</v>
      </c>
      <c r="D217" s="485"/>
      <c r="E217" s="485"/>
      <c r="F217" s="485"/>
      <c r="G217" s="485"/>
      <c r="H217" s="485"/>
      <c r="I217" s="485"/>
      <c r="J217" s="485"/>
      <c r="K217" s="485"/>
      <c r="L217" s="485"/>
      <c r="M217" s="485"/>
      <c r="N217" s="485"/>
      <c r="O217" s="485"/>
      <c r="P217" s="492"/>
      <c r="GO217" s="310"/>
      <c r="GP217" s="310"/>
      <c r="GQ217" s="310"/>
      <c r="GR217" s="310"/>
      <c r="GS217" s="310"/>
      <c r="GT217" s="310"/>
      <c r="GU217" s="310"/>
      <c r="GV217" s="322" t="s">
        <v>373</v>
      </c>
      <c r="GW217" s="274"/>
      <c r="GX217" s="274"/>
      <c r="GY217" s="274"/>
      <c r="GZ217" s="310"/>
      <c r="HA217" s="274"/>
      <c r="HB217" s="274"/>
      <c r="HC217" s="310"/>
      <c r="HD217" s="310"/>
      <c r="HF217" s="310"/>
    </row>
    <row r="218" spans="1:214" s="272" customFormat="1" ht="22.5" x14ac:dyDescent="0.25">
      <c r="A218" s="320"/>
      <c r="B218" s="321" t="s">
        <v>329</v>
      </c>
      <c r="C218" s="485" t="s">
        <v>220</v>
      </c>
      <c r="D218" s="485"/>
      <c r="E218" s="485"/>
      <c r="F218" s="485"/>
      <c r="G218" s="485"/>
      <c r="H218" s="485"/>
      <c r="I218" s="485"/>
      <c r="J218" s="485"/>
      <c r="K218" s="485"/>
      <c r="L218" s="485"/>
      <c r="M218" s="485"/>
      <c r="N218" s="485"/>
      <c r="O218" s="485"/>
      <c r="P218" s="492"/>
      <c r="GO218" s="310"/>
      <c r="GP218" s="310"/>
      <c r="GQ218" s="310"/>
      <c r="GR218" s="310"/>
      <c r="GS218" s="310"/>
      <c r="GT218" s="310"/>
      <c r="GU218" s="310"/>
      <c r="GV218" s="322" t="s">
        <v>220</v>
      </c>
      <c r="GW218" s="274"/>
      <c r="GX218" s="274"/>
      <c r="GY218" s="274"/>
      <c r="GZ218" s="310"/>
      <c r="HA218" s="274"/>
      <c r="HB218" s="274"/>
      <c r="HC218" s="310"/>
      <c r="HD218" s="310"/>
      <c r="HF218" s="310"/>
    </row>
    <row r="219" spans="1:214" s="272" customFormat="1" ht="15" x14ac:dyDescent="0.25">
      <c r="A219" s="323"/>
      <c r="B219" s="324" t="s">
        <v>200</v>
      </c>
      <c r="C219" s="498" t="s">
        <v>330</v>
      </c>
      <c r="D219" s="498"/>
      <c r="E219" s="498"/>
      <c r="F219" s="498"/>
      <c r="G219" s="498"/>
      <c r="H219" s="325" t="s">
        <v>197</v>
      </c>
      <c r="I219" s="326"/>
      <c r="J219" s="326"/>
      <c r="K219" s="327">
        <v>31.477247999999999</v>
      </c>
      <c r="L219" s="328"/>
      <c r="M219" s="326"/>
      <c r="N219" s="328"/>
      <c r="O219" s="326"/>
      <c r="P219" s="329">
        <v>12660.46</v>
      </c>
      <c r="GO219" s="310"/>
      <c r="GP219" s="310"/>
      <c r="GQ219" s="310"/>
      <c r="GR219" s="310"/>
      <c r="GS219" s="310"/>
      <c r="GT219" s="310"/>
      <c r="GU219" s="310"/>
      <c r="GW219" s="274" t="s">
        <v>330</v>
      </c>
      <c r="GX219" s="274"/>
      <c r="GY219" s="274"/>
      <c r="GZ219" s="310"/>
      <c r="HA219" s="274"/>
      <c r="HB219" s="274"/>
      <c r="HC219" s="310"/>
      <c r="HD219" s="310"/>
      <c r="HF219" s="310"/>
    </row>
    <row r="220" spans="1:214" s="272" customFormat="1" ht="15" x14ac:dyDescent="0.25">
      <c r="A220" s="330"/>
      <c r="B220" s="324" t="s">
        <v>331</v>
      </c>
      <c r="C220" s="498" t="s">
        <v>332</v>
      </c>
      <c r="D220" s="498"/>
      <c r="E220" s="498"/>
      <c r="F220" s="498"/>
      <c r="G220" s="498"/>
      <c r="H220" s="325" t="s">
        <v>197</v>
      </c>
      <c r="I220" s="331">
        <v>14.08</v>
      </c>
      <c r="J220" s="331">
        <v>0.54</v>
      </c>
      <c r="K220" s="327">
        <v>31.477247999999999</v>
      </c>
      <c r="L220" s="332"/>
      <c r="M220" s="333"/>
      <c r="N220" s="334">
        <v>402.21</v>
      </c>
      <c r="O220" s="326"/>
      <c r="P220" s="329">
        <v>12660.46</v>
      </c>
      <c r="Q220" s="335"/>
      <c r="R220" s="335"/>
      <c r="GO220" s="310"/>
      <c r="GP220" s="310"/>
      <c r="GQ220" s="310"/>
      <c r="GR220" s="310"/>
      <c r="GS220" s="310"/>
      <c r="GT220" s="310"/>
      <c r="GU220" s="310"/>
      <c r="GW220" s="274"/>
      <c r="GX220" s="274" t="s">
        <v>332</v>
      </c>
      <c r="GY220" s="274"/>
      <c r="GZ220" s="310"/>
      <c r="HA220" s="274"/>
      <c r="HB220" s="274"/>
      <c r="HC220" s="310"/>
      <c r="HD220" s="310"/>
      <c r="HF220" s="310"/>
    </row>
    <row r="221" spans="1:214" s="272" customFormat="1" ht="15" x14ac:dyDescent="0.25">
      <c r="A221" s="323"/>
      <c r="B221" s="324" t="s">
        <v>201</v>
      </c>
      <c r="C221" s="498" t="s">
        <v>142</v>
      </c>
      <c r="D221" s="498"/>
      <c r="E221" s="498"/>
      <c r="F221" s="498"/>
      <c r="G221" s="498"/>
      <c r="H221" s="325"/>
      <c r="I221" s="326"/>
      <c r="J221" s="326"/>
      <c r="K221" s="326"/>
      <c r="L221" s="328"/>
      <c r="M221" s="326"/>
      <c r="N221" s="328"/>
      <c r="O221" s="326"/>
      <c r="P221" s="329">
        <v>1108.77</v>
      </c>
      <c r="GO221" s="310"/>
      <c r="GP221" s="310"/>
      <c r="GQ221" s="310"/>
      <c r="GR221" s="310"/>
      <c r="GS221" s="310"/>
      <c r="GT221" s="310"/>
      <c r="GU221" s="310"/>
      <c r="GW221" s="274" t="s">
        <v>142</v>
      </c>
      <c r="GX221" s="274"/>
      <c r="GY221" s="274"/>
      <c r="GZ221" s="310"/>
      <c r="HA221" s="274"/>
      <c r="HB221" s="274"/>
      <c r="HC221" s="310"/>
      <c r="HD221" s="310"/>
      <c r="HF221" s="310"/>
    </row>
    <row r="222" spans="1:214" s="272" customFormat="1" ht="15" x14ac:dyDescent="0.25">
      <c r="A222" s="323"/>
      <c r="B222" s="324"/>
      <c r="C222" s="498" t="s">
        <v>333</v>
      </c>
      <c r="D222" s="498"/>
      <c r="E222" s="498"/>
      <c r="F222" s="498"/>
      <c r="G222" s="498"/>
      <c r="H222" s="325" t="s">
        <v>197</v>
      </c>
      <c r="I222" s="326"/>
      <c r="J222" s="326"/>
      <c r="K222" s="336">
        <v>0.89424000000000003</v>
      </c>
      <c r="L222" s="328"/>
      <c r="M222" s="326"/>
      <c r="N222" s="328"/>
      <c r="O222" s="326"/>
      <c r="P222" s="340">
        <v>431.05</v>
      </c>
      <c r="GO222" s="310"/>
      <c r="GP222" s="310"/>
      <c r="GQ222" s="310"/>
      <c r="GR222" s="310"/>
      <c r="GS222" s="310"/>
      <c r="GT222" s="310"/>
      <c r="GU222" s="310"/>
      <c r="GW222" s="274" t="s">
        <v>333</v>
      </c>
      <c r="GX222" s="274"/>
      <c r="GY222" s="274"/>
      <c r="GZ222" s="310"/>
      <c r="HA222" s="274"/>
      <c r="HB222" s="274"/>
      <c r="HC222" s="310"/>
      <c r="HD222" s="310"/>
      <c r="HF222" s="310"/>
    </row>
    <row r="223" spans="1:214" s="272" customFormat="1" ht="15" x14ac:dyDescent="0.25">
      <c r="A223" s="330"/>
      <c r="B223" s="324" t="s">
        <v>334</v>
      </c>
      <c r="C223" s="498" t="s">
        <v>335</v>
      </c>
      <c r="D223" s="498"/>
      <c r="E223" s="498"/>
      <c r="F223" s="498"/>
      <c r="G223" s="498"/>
      <c r="H223" s="325" t="s">
        <v>336</v>
      </c>
      <c r="I223" s="337">
        <v>0.2</v>
      </c>
      <c r="J223" s="331">
        <v>0.54</v>
      </c>
      <c r="K223" s="336">
        <v>0.44712000000000002</v>
      </c>
      <c r="L223" s="332"/>
      <c r="M223" s="333"/>
      <c r="N223" s="334">
        <v>1610.43</v>
      </c>
      <c r="O223" s="326"/>
      <c r="P223" s="329">
        <v>720.06</v>
      </c>
      <c r="Q223" s="335"/>
      <c r="R223" s="335"/>
      <c r="GO223" s="310"/>
      <c r="GP223" s="310"/>
      <c r="GQ223" s="310"/>
      <c r="GR223" s="310"/>
      <c r="GS223" s="310"/>
      <c r="GT223" s="310"/>
      <c r="GU223" s="310"/>
      <c r="GW223" s="274"/>
      <c r="GX223" s="274" t="s">
        <v>335</v>
      </c>
      <c r="GY223" s="274"/>
      <c r="GZ223" s="310"/>
      <c r="HA223" s="274"/>
      <c r="HB223" s="274"/>
      <c r="HC223" s="310"/>
      <c r="HD223" s="310"/>
      <c r="HF223" s="310"/>
    </row>
    <row r="224" spans="1:214" s="272" customFormat="1" ht="15" x14ac:dyDescent="0.25">
      <c r="A224" s="338"/>
      <c r="B224" s="324" t="s">
        <v>337</v>
      </c>
      <c r="C224" s="498" t="s">
        <v>338</v>
      </c>
      <c r="D224" s="498"/>
      <c r="E224" s="498"/>
      <c r="F224" s="498"/>
      <c r="G224" s="498"/>
      <c r="H224" s="325" t="s">
        <v>197</v>
      </c>
      <c r="I224" s="337">
        <v>0.2</v>
      </c>
      <c r="J224" s="331">
        <v>0.54</v>
      </c>
      <c r="K224" s="336">
        <v>0.44712000000000002</v>
      </c>
      <c r="L224" s="328"/>
      <c r="M224" s="326"/>
      <c r="N224" s="339">
        <v>552.65</v>
      </c>
      <c r="O224" s="326"/>
      <c r="P224" s="340">
        <v>247.1</v>
      </c>
      <c r="GO224" s="310"/>
      <c r="GP224" s="310"/>
      <c r="GQ224" s="310"/>
      <c r="GR224" s="310"/>
      <c r="GS224" s="310"/>
      <c r="GT224" s="310"/>
      <c r="GU224" s="310"/>
      <c r="GW224" s="274"/>
      <c r="GX224" s="274"/>
      <c r="GY224" s="274" t="s">
        <v>338</v>
      </c>
      <c r="GZ224" s="310"/>
      <c r="HA224" s="274"/>
      <c r="HB224" s="274"/>
      <c r="HC224" s="310"/>
      <c r="HD224" s="310"/>
      <c r="HF224" s="310"/>
    </row>
    <row r="225" spans="1:214" s="272" customFormat="1" ht="15" x14ac:dyDescent="0.25">
      <c r="A225" s="330"/>
      <c r="B225" s="324" t="s">
        <v>339</v>
      </c>
      <c r="C225" s="498" t="s">
        <v>340</v>
      </c>
      <c r="D225" s="498"/>
      <c r="E225" s="498"/>
      <c r="F225" s="498"/>
      <c r="G225" s="498"/>
      <c r="H225" s="325" t="s">
        <v>336</v>
      </c>
      <c r="I225" s="331">
        <v>3.34</v>
      </c>
      <c r="J225" s="331">
        <v>0.54</v>
      </c>
      <c r="K225" s="327">
        <v>7.4669040000000004</v>
      </c>
      <c r="L225" s="332"/>
      <c r="M225" s="333"/>
      <c r="N225" s="334">
        <v>2.68</v>
      </c>
      <c r="O225" s="326"/>
      <c r="P225" s="329">
        <v>20.010000000000002</v>
      </c>
      <c r="Q225" s="335"/>
      <c r="R225" s="335"/>
      <c r="GO225" s="310"/>
      <c r="GP225" s="310"/>
      <c r="GQ225" s="310"/>
      <c r="GR225" s="310"/>
      <c r="GS225" s="310"/>
      <c r="GT225" s="310"/>
      <c r="GU225" s="310"/>
      <c r="GW225" s="274"/>
      <c r="GX225" s="274" t="s">
        <v>340</v>
      </c>
      <c r="GY225" s="274"/>
      <c r="GZ225" s="310"/>
      <c r="HA225" s="274"/>
      <c r="HB225" s="274"/>
      <c r="HC225" s="310"/>
      <c r="HD225" s="310"/>
      <c r="HF225" s="310"/>
    </row>
    <row r="226" spans="1:214" s="272" customFormat="1" ht="15" x14ac:dyDescent="0.25">
      <c r="A226" s="330"/>
      <c r="B226" s="324" t="s">
        <v>341</v>
      </c>
      <c r="C226" s="498" t="s">
        <v>342</v>
      </c>
      <c r="D226" s="498"/>
      <c r="E226" s="498"/>
      <c r="F226" s="498"/>
      <c r="G226" s="498"/>
      <c r="H226" s="325" t="s">
        <v>336</v>
      </c>
      <c r="I226" s="331">
        <v>3.34</v>
      </c>
      <c r="J226" s="331">
        <v>0.54</v>
      </c>
      <c r="K226" s="327">
        <v>7.4669040000000004</v>
      </c>
      <c r="L226" s="341">
        <v>8.84</v>
      </c>
      <c r="M226" s="342">
        <v>1.41</v>
      </c>
      <c r="N226" s="334">
        <v>12.46</v>
      </c>
      <c r="O226" s="326"/>
      <c r="P226" s="329">
        <v>93.04</v>
      </c>
      <c r="Q226" s="335"/>
      <c r="R226" s="335"/>
      <c r="GO226" s="310"/>
      <c r="GP226" s="310"/>
      <c r="GQ226" s="310"/>
      <c r="GR226" s="310"/>
      <c r="GS226" s="310"/>
      <c r="GT226" s="310"/>
      <c r="GU226" s="310"/>
      <c r="GW226" s="274"/>
      <c r="GX226" s="274" t="s">
        <v>342</v>
      </c>
      <c r="GY226" s="274"/>
      <c r="GZ226" s="310"/>
      <c r="HA226" s="274"/>
      <c r="HB226" s="274"/>
      <c r="HC226" s="310"/>
      <c r="HD226" s="310"/>
      <c r="HF226" s="310"/>
    </row>
    <row r="227" spans="1:214" s="272" customFormat="1" ht="15" x14ac:dyDescent="0.25">
      <c r="A227" s="330"/>
      <c r="B227" s="324" t="s">
        <v>343</v>
      </c>
      <c r="C227" s="498" t="s">
        <v>344</v>
      </c>
      <c r="D227" s="498"/>
      <c r="E227" s="498"/>
      <c r="F227" s="498"/>
      <c r="G227" s="498"/>
      <c r="H227" s="325" t="s">
        <v>336</v>
      </c>
      <c r="I227" s="337">
        <v>0.2</v>
      </c>
      <c r="J227" s="331">
        <v>0.54</v>
      </c>
      <c r="K227" s="336">
        <v>0.44712000000000002</v>
      </c>
      <c r="L227" s="341">
        <v>477.92</v>
      </c>
      <c r="M227" s="342">
        <v>1.29</v>
      </c>
      <c r="N227" s="334">
        <v>616.52</v>
      </c>
      <c r="O227" s="326"/>
      <c r="P227" s="329">
        <v>275.66000000000003</v>
      </c>
      <c r="Q227" s="335"/>
      <c r="R227" s="335"/>
      <c r="GO227" s="310"/>
      <c r="GP227" s="310"/>
      <c r="GQ227" s="310"/>
      <c r="GR227" s="310"/>
      <c r="GS227" s="310"/>
      <c r="GT227" s="310"/>
      <c r="GU227" s="310"/>
      <c r="GW227" s="274"/>
      <c r="GX227" s="274" t="s">
        <v>344</v>
      </c>
      <c r="GY227" s="274"/>
      <c r="GZ227" s="310"/>
      <c r="HA227" s="274"/>
      <c r="HB227" s="274"/>
      <c r="HC227" s="310"/>
      <c r="HD227" s="310"/>
      <c r="HF227" s="310"/>
    </row>
    <row r="228" spans="1:214" s="272" customFormat="1" ht="15" x14ac:dyDescent="0.25">
      <c r="A228" s="338"/>
      <c r="B228" s="324" t="s">
        <v>345</v>
      </c>
      <c r="C228" s="498" t="s">
        <v>346</v>
      </c>
      <c r="D228" s="498"/>
      <c r="E228" s="498"/>
      <c r="F228" s="498"/>
      <c r="G228" s="498"/>
      <c r="H228" s="325" t="s">
        <v>197</v>
      </c>
      <c r="I228" s="337">
        <v>0.2</v>
      </c>
      <c r="J228" s="331">
        <v>0.54</v>
      </c>
      <c r="K228" s="336">
        <v>0.44712000000000002</v>
      </c>
      <c r="L228" s="328"/>
      <c r="M228" s="326"/>
      <c r="N228" s="339">
        <v>411.42</v>
      </c>
      <c r="O228" s="326"/>
      <c r="P228" s="340">
        <v>183.95</v>
      </c>
      <c r="GO228" s="310"/>
      <c r="GP228" s="310"/>
      <c r="GQ228" s="310"/>
      <c r="GR228" s="310"/>
      <c r="GS228" s="310"/>
      <c r="GT228" s="310"/>
      <c r="GU228" s="310"/>
      <c r="GW228" s="274"/>
      <c r="GX228" s="274"/>
      <c r="GY228" s="274" t="s">
        <v>346</v>
      </c>
      <c r="GZ228" s="310"/>
      <c r="HA228" s="274"/>
      <c r="HB228" s="274"/>
      <c r="HC228" s="310"/>
      <c r="HD228" s="310"/>
      <c r="HF228" s="310"/>
    </row>
    <row r="229" spans="1:214" s="272" customFormat="1" ht="15" x14ac:dyDescent="0.25">
      <c r="A229" s="323"/>
      <c r="B229" s="324" t="s">
        <v>199</v>
      </c>
      <c r="C229" s="498" t="s">
        <v>198</v>
      </c>
      <c r="D229" s="498"/>
      <c r="E229" s="498"/>
      <c r="F229" s="498"/>
      <c r="G229" s="498"/>
      <c r="H229" s="325"/>
      <c r="I229" s="326"/>
      <c r="J229" s="326"/>
      <c r="K229" s="326"/>
      <c r="L229" s="328"/>
      <c r="M229" s="326"/>
      <c r="N229" s="328"/>
      <c r="O229" s="326"/>
      <c r="P229" s="340">
        <v>0</v>
      </c>
      <c r="GO229" s="310"/>
      <c r="GP229" s="310"/>
      <c r="GQ229" s="310"/>
      <c r="GR229" s="310"/>
      <c r="GS229" s="310"/>
      <c r="GT229" s="310"/>
      <c r="GU229" s="310"/>
      <c r="GW229" s="274" t="s">
        <v>198</v>
      </c>
      <c r="GX229" s="274"/>
      <c r="GY229" s="274"/>
      <c r="GZ229" s="310"/>
      <c r="HA229" s="274"/>
      <c r="HB229" s="274"/>
      <c r="HC229" s="310"/>
      <c r="HD229" s="310"/>
      <c r="HF229" s="310"/>
    </row>
    <row r="230" spans="1:214" s="272" customFormat="1" ht="23.25" x14ac:dyDescent="0.25">
      <c r="A230" s="330"/>
      <c r="B230" s="324" t="s">
        <v>347</v>
      </c>
      <c r="C230" s="498" t="s">
        <v>348</v>
      </c>
      <c r="D230" s="498"/>
      <c r="E230" s="498"/>
      <c r="F230" s="498"/>
      <c r="G230" s="498"/>
      <c r="H230" s="325" t="s">
        <v>189</v>
      </c>
      <c r="I230" s="343">
        <v>0.245</v>
      </c>
      <c r="J230" s="344">
        <v>0</v>
      </c>
      <c r="K230" s="344">
        <v>0</v>
      </c>
      <c r="L230" s="341">
        <v>37.71</v>
      </c>
      <c r="M230" s="342">
        <v>1.52</v>
      </c>
      <c r="N230" s="334">
        <v>57.32</v>
      </c>
      <c r="O230" s="326"/>
      <c r="P230" s="329">
        <v>0</v>
      </c>
      <c r="Q230" s="335"/>
      <c r="R230" s="335"/>
      <c r="GO230" s="310"/>
      <c r="GP230" s="310"/>
      <c r="GQ230" s="310"/>
      <c r="GR230" s="310"/>
      <c r="GS230" s="310"/>
      <c r="GT230" s="310"/>
      <c r="GU230" s="310"/>
      <c r="GW230" s="274"/>
      <c r="GX230" s="274" t="s">
        <v>348</v>
      </c>
      <c r="GY230" s="274"/>
      <c r="GZ230" s="310"/>
      <c r="HA230" s="274"/>
      <c r="HB230" s="274"/>
      <c r="HC230" s="310"/>
      <c r="HD230" s="310"/>
      <c r="HF230" s="310"/>
    </row>
    <row r="231" spans="1:214" s="272" customFormat="1" ht="23.25" x14ac:dyDescent="0.25">
      <c r="A231" s="330"/>
      <c r="B231" s="324" t="s">
        <v>349</v>
      </c>
      <c r="C231" s="498" t="s">
        <v>350</v>
      </c>
      <c r="D231" s="498"/>
      <c r="E231" s="498"/>
      <c r="F231" s="498"/>
      <c r="G231" s="498"/>
      <c r="H231" s="325" t="s">
        <v>214</v>
      </c>
      <c r="I231" s="336">
        <v>6.2E-4</v>
      </c>
      <c r="J231" s="344">
        <v>0</v>
      </c>
      <c r="K231" s="344">
        <v>0</v>
      </c>
      <c r="L231" s="345">
        <v>99190.96</v>
      </c>
      <c r="M231" s="346">
        <v>1.3</v>
      </c>
      <c r="N231" s="334">
        <v>128948.25</v>
      </c>
      <c r="O231" s="326"/>
      <c r="P231" s="329">
        <v>0</v>
      </c>
      <c r="Q231" s="335"/>
      <c r="R231" s="335"/>
      <c r="GO231" s="310"/>
      <c r="GP231" s="310"/>
      <c r="GQ231" s="310"/>
      <c r="GR231" s="310"/>
      <c r="GS231" s="310"/>
      <c r="GT231" s="310"/>
      <c r="GU231" s="310"/>
      <c r="GW231" s="274"/>
      <c r="GX231" s="274" t="s">
        <v>350</v>
      </c>
      <c r="GY231" s="274"/>
      <c r="GZ231" s="310"/>
      <c r="HA231" s="274"/>
      <c r="HB231" s="274"/>
      <c r="HC231" s="310"/>
      <c r="HD231" s="310"/>
      <c r="HF231" s="310"/>
    </row>
    <row r="232" spans="1:214" s="272" customFormat="1" ht="15" x14ac:dyDescent="0.25">
      <c r="A232" s="330"/>
      <c r="B232" s="324" t="s">
        <v>351</v>
      </c>
      <c r="C232" s="498" t="s">
        <v>352</v>
      </c>
      <c r="D232" s="498"/>
      <c r="E232" s="498"/>
      <c r="F232" s="498"/>
      <c r="G232" s="498"/>
      <c r="H232" s="325" t="s">
        <v>353</v>
      </c>
      <c r="I232" s="331">
        <v>0.25</v>
      </c>
      <c r="J232" s="344">
        <v>0</v>
      </c>
      <c r="K232" s="344">
        <v>0</v>
      </c>
      <c r="L232" s="341">
        <v>931.11</v>
      </c>
      <c r="M232" s="342">
        <v>1.61</v>
      </c>
      <c r="N232" s="334">
        <v>1499.09</v>
      </c>
      <c r="O232" s="326"/>
      <c r="P232" s="329">
        <v>0</v>
      </c>
      <c r="Q232" s="335"/>
      <c r="R232" s="335"/>
      <c r="GO232" s="310"/>
      <c r="GP232" s="310"/>
      <c r="GQ232" s="310"/>
      <c r="GR232" s="310"/>
      <c r="GS232" s="310"/>
      <c r="GT232" s="310"/>
      <c r="GU232" s="310"/>
      <c r="GW232" s="274"/>
      <c r="GX232" s="274" t="s">
        <v>352</v>
      </c>
      <c r="GY232" s="274"/>
      <c r="GZ232" s="310"/>
      <c r="HA232" s="274"/>
      <c r="HB232" s="274"/>
      <c r="HC232" s="310"/>
      <c r="HD232" s="310"/>
      <c r="HF232" s="310"/>
    </row>
    <row r="233" spans="1:214" s="272" customFormat="1" ht="15" x14ac:dyDescent="0.25">
      <c r="A233" s="330"/>
      <c r="B233" s="324" t="s">
        <v>354</v>
      </c>
      <c r="C233" s="498" t="s">
        <v>355</v>
      </c>
      <c r="D233" s="498"/>
      <c r="E233" s="498"/>
      <c r="F233" s="498"/>
      <c r="G233" s="498"/>
      <c r="H233" s="325" t="s">
        <v>214</v>
      </c>
      <c r="I233" s="336">
        <v>7.2000000000000005E-4</v>
      </c>
      <c r="J233" s="344">
        <v>0</v>
      </c>
      <c r="K233" s="344">
        <v>0</v>
      </c>
      <c r="L233" s="345">
        <v>82698.14</v>
      </c>
      <c r="M233" s="342">
        <v>1.29</v>
      </c>
      <c r="N233" s="334">
        <v>106680.6</v>
      </c>
      <c r="O233" s="326"/>
      <c r="P233" s="329">
        <v>0</v>
      </c>
      <c r="Q233" s="335"/>
      <c r="R233" s="335"/>
      <c r="GO233" s="310"/>
      <c r="GP233" s="310"/>
      <c r="GQ233" s="310"/>
      <c r="GR233" s="310"/>
      <c r="GS233" s="310"/>
      <c r="GT233" s="310"/>
      <c r="GU233" s="310"/>
      <c r="GW233" s="274"/>
      <c r="GX233" s="274" t="s">
        <v>355</v>
      </c>
      <c r="GY233" s="274"/>
      <c r="GZ233" s="310"/>
      <c r="HA233" s="274"/>
      <c r="HB233" s="274"/>
      <c r="HC233" s="310"/>
      <c r="HD233" s="310"/>
      <c r="HF233" s="310"/>
    </row>
    <row r="234" spans="1:214" s="272" customFormat="1" ht="15" x14ac:dyDescent="0.25">
      <c r="A234" s="347"/>
      <c r="B234" s="321"/>
      <c r="C234" s="493" t="s">
        <v>356</v>
      </c>
      <c r="D234" s="493"/>
      <c r="E234" s="493"/>
      <c r="F234" s="493"/>
      <c r="G234" s="493"/>
      <c r="H234" s="313"/>
      <c r="I234" s="314"/>
      <c r="J234" s="314"/>
      <c r="K234" s="314"/>
      <c r="L234" s="317"/>
      <c r="M234" s="314"/>
      <c r="N234" s="348"/>
      <c r="O234" s="314"/>
      <c r="P234" s="349">
        <v>14200.28</v>
      </c>
      <c r="Q234" s="335"/>
      <c r="R234" s="335"/>
      <c r="GO234" s="310"/>
      <c r="GP234" s="310"/>
      <c r="GQ234" s="310"/>
      <c r="GR234" s="310"/>
      <c r="GS234" s="310"/>
      <c r="GT234" s="310"/>
      <c r="GU234" s="310"/>
      <c r="GW234" s="274"/>
      <c r="GX234" s="274"/>
      <c r="GY234" s="274"/>
      <c r="GZ234" s="310" t="s">
        <v>356</v>
      </c>
      <c r="HA234" s="274"/>
      <c r="HB234" s="274"/>
      <c r="HC234" s="310"/>
      <c r="HD234" s="310"/>
      <c r="HF234" s="310"/>
    </row>
    <row r="235" spans="1:214" s="272" customFormat="1" ht="15" x14ac:dyDescent="0.25">
      <c r="A235" s="338" t="s">
        <v>293</v>
      </c>
      <c r="B235" s="324" t="s">
        <v>357</v>
      </c>
      <c r="C235" s="498" t="s">
        <v>358</v>
      </c>
      <c r="D235" s="498"/>
      <c r="E235" s="498"/>
      <c r="F235" s="498"/>
      <c r="G235" s="498"/>
      <c r="H235" s="325" t="s">
        <v>192</v>
      </c>
      <c r="I235" s="344">
        <v>2</v>
      </c>
      <c r="J235" s="326"/>
      <c r="K235" s="344">
        <v>2</v>
      </c>
      <c r="L235" s="328"/>
      <c r="M235" s="326"/>
      <c r="N235" s="328"/>
      <c r="O235" s="337">
        <v>0.4</v>
      </c>
      <c r="P235" s="340">
        <v>187.56</v>
      </c>
      <c r="GO235" s="310"/>
      <c r="GP235" s="310"/>
      <c r="GQ235" s="310"/>
      <c r="GR235" s="310"/>
      <c r="GS235" s="310"/>
      <c r="GT235" s="310"/>
      <c r="GU235" s="310"/>
      <c r="GW235" s="274"/>
      <c r="GX235" s="274"/>
      <c r="GY235" s="274"/>
      <c r="GZ235" s="310"/>
      <c r="HA235" s="274" t="s">
        <v>358</v>
      </c>
      <c r="HB235" s="274"/>
      <c r="HC235" s="310"/>
      <c r="HD235" s="310"/>
      <c r="HF235" s="310"/>
    </row>
    <row r="236" spans="1:214" s="272" customFormat="1" ht="15" x14ac:dyDescent="0.25">
      <c r="A236" s="338"/>
      <c r="B236" s="324"/>
      <c r="C236" s="498" t="s">
        <v>196</v>
      </c>
      <c r="D236" s="498"/>
      <c r="E236" s="498"/>
      <c r="F236" s="498"/>
      <c r="G236" s="498"/>
      <c r="H236" s="325"/>
      <c r="I236" s="326"/>
      <c r="J236" s="326"/>
      <c r="K236" s="326"/>
      <c r="L236" s="328"/>
      <c r="M236" s="326"/>
      <c r="N236" s="328"/>
      <c r="O236" s="326"/>
      <c r="P236" s="329">
        <v>13091.51</v>
      </c>
      <c r="GO236" s="310"/>
      <c r="GP236" s="310"/>
      <c r="GQ236" s="310"/>
      <c r="GR236" s="310"/>
      <c r="GS236" s="310"/>
      <c r="GT236" s="310"/>
      <c r="GU236" s="310"/>
      <c r="GW236" s="274"/>
      <c r="GX236" s="274"/>
      <c r="GY236" s="274"/>
      <c r="GZ236" s="310"/>
      <c r="HA236" s="274"/>
      <c r="HB236" s="274" t="s">
        <v>196</v>
      </c>
      <c r="HC236" s="310"/>
      <c r="HD236" s="310"/>
      <c r="HF236" s="310"/>
    </row>
    <row r="237" spans="1:214" s="272" customFormat="1" ht="15" x14ac:dyDescent="0.25">
      <c r="A237" s="338"/>
      <c r="B237" s="324" t="s">
        <v>206</v>
      </c>
      <c r="C237" s="498" t="s">
        <v>205</v>
      </c>
      <c r="D237" s="498"/>
      <c r="E237" s="498"/>
      <c r="F237" s="498"/>
      <c r="G237" s="498"/>
      <c r="H237" s="325" t="s">
        <v>192</v>
      </c>
      <c r="I237" s="344">
        <v>97</v>
      </c>
      <c r="J237" s="326"/>
      <c r="K237" s="344">
        <v>97</v>
      </c>
      <c r="L237" s="328"/>
      <c r="M237" s="326"/>
      <c r="N237" s="328"/>
      <c r="O237" s="326"/>
      <c r="P237" s="329">
        <v>12698.76</v>
      </c>
      <c r="GO237" s="310"/>
      <c r="GP237" s="310"/>
      <c r="GQ237" s="310"/>
      <c r="GR237" s="310"/>
      <c r="GS237" s="310"/>
      <c r="GT237" s="310"/>
      <c r="GU237" s="310"/>
      <c r="GW237" s="274"/>
      <c r="GX237" s="274"/>
      <c r="GY237" s="274"/>
      <c r="GZ237" s="310"/>
      <c r="HA237" s="274"/>
      <c r="HB237" s="274" t="s">
        <v>205</v>
      </c>
      <c r="HC237" s="310"/>
      <c r="HD237" s="310"/>
      <c r="HF237" s="310"/>
    </row>
    <row r="238" spans="1:214" s="272" customFormat="1" ht="15" x14ac:dyDescent="0.25">
      <c r="A238" s="338"/>
      <c r="B238" s="324" t="s">
        <v>204</v>
      </c>
      <c r="C238" s="498" t="s">
        <v>203</v>
      </c>
      <c r="D238" s="498"/>
      <c r="E238" s="498"/>
      <c r="F238" s="498"/>
      <c r="G238" s="498"/>
      <c r="H238" s="325" t="s">
        <v>192</v>
      </c>
      <c r="I238" s="344">
        <v>51</v>
      </c>
      <c r="J238" s="326"/>
      <c r="K238" s="344">
        <v>51</v>
      </c>
      <c r="L238" s="328"/>
      <c r="M238" s="326"/>
      <c r="N238" s="328"/>
      <c r="O238" s="326"/>
      <c r="P238" s="329">
        <v>6676.67</v>
      </c>
      <c r="GO238" s="310"/>
      <c r="GP238" s="310"/>
      <c r="GQ238" s="310"/>
      <c r="GR238" s="310"/>
      <c r="GS238" s="310"/>
      <c r="GT238" s="310"/>
      <c r="GU238" s="310"/>
      <c r="GW238" s="274"/>
      <c r="GX238" s="274"/>
      <c r="GY238" s="274"/>
      <c r="GZ238" s="310"/>
      <c r="HA238" s="274"/>
      <c r="HB238" s="274" t="s">
        <v>203</v>
      </c>
      <c r="HC238" s="310"/>
      <c r="HD238" s="310"/>
      <c r="HF238" s="310"/>
    </row>
    <row r="239" spans="1:214" s="272" customFormat="1" ht="15" x14ac:dyDescent="0.25">
      <c r="A239" s="350"/>
      <c r="B239" s="351"/>
      <c r="C239" s="493" t="s">
        <v>187</v>
      </c>
      <c r="D239" s="493"/>
      <c r="E239" s="493"/>
      <c r="F239" s="493"/>
      <c r="G239" s="493"/>
      <c r="H239" s="313"/>
      <c r="I239" s="314"/>
      <c r="J239" s="314"/>
      <c r="K239" s="314"/>
      <c r="L239" s="317"/>
      <c r="M239" s="314"/>
      <c r="N239" s="348">
        <v>8155.38</v>
      </c>
      <c r="O239" s="314"/>
      <c r="P239" s="349">
        <v>33763.269999999997</v>
      </c>
      <c r="GO239" s="310"/>
      <c r="GP239" s="310"/>
      <c r="GQ239" s="310"/>
      <c r="GR239" s="310"/>
      <c r="GS239" s="310"/>
      <c r="GT239" s="310"/>
      <c r="GU239" s="310"/>
      <c r="GW239" s="274"/>
      <c r="GX239" s="274"/>
      <c r="GY239" s="274"/>
      <c r="GZ239" s="310"/>
      <c r="HA239" s="274"/>
      <c r="HB239" s="274"/>
      <c r="HC239" s="310" t="s">
        <v>187</v>
      </c>
      <c r="HD239" s="310"/>
      <c r="HF239" s="310"/>
    </row>
    <row r="240" spans="1:214" s="272" customFormat="1" ht="15" x14ac:dyDescent="0.25">
      <c r="A240" s="495" t="s">
        <v>272</v>
      </c>
      <c r="B240" s="496"/>
      <c r="C240" s="496"/>
      <c r="D240" s="496"/>
      <c r="E240" s="496"/>
      <c r="F240" s="496"/>
      <c r="G240" s="496"/>
      <c r="H240" s="496"/>
      <c r="I240" s="496"/>
      <c r="J240" s="496"/>
      <c r="K240" s="496"/>
      <c r="L240" s="496"/>
      <c r="M240" s="496"/>
      <c r="N240" s="496"/>
      <c r="O240" s="496"/>
      <c r="P240" s="497"/>
      <c r="GO240" s="310"/>
      <c r="GP240" s="310" t="s">
        <v>272</v>
      </c>
      <c r="GQ240" s="310"/>
      <c r="GR240" s="310"/>
      <c r="GS240" s="310"/>
      <c r="GT240" s="310"/>
      <c r="GU240" s="310"/>
      <c r="GW240" s="274"/>
      <c r="GX240" s="274"/>
      <c r="GY240" s="274"/>
      <c r="GZ240" s="310"/>
      <c r="HA240" s="274"/>
      <c r="HB240" s="274"/>
      <c r="HC240" s="310"/>
      <c r="HD240" s="310"/>
      <c r="HF240" s="310"/>
    </row>
    <row r="241" spans="1:214" s="272" customFormat="1" ht="23.25" x14ac:dyDescent="0.25">
      <c r="A241" s="311" t="s">
        <v>230</v>
      </c>
      <c r="B241" s="312" t="s">
        <v>327</v>
      </c>
      <c r="C241" s="494" t="s">
        <v>221</v>
      </c>
      <c r="D241" s="494"/>
      <c r="E241" s="494"/>
      <c r="F241" s="494"/>
      <c r="G241" s="494"/>
      <c r="H241" s="313" t="s">
        <v>212</v>
      </c>
      <c r="I241" s="314">
        <v>1</v>
      </c>
      <c r="J241" s="315">
        <v>1</v>
      </c>
      <c r="K241" s="315">
        <v>1</v>
      </c>
      <c r="L241" s="317"/>
      <c r="M241" s="314"/>
      <c r="N241" s="318"/>
      <c r="O241" s="314"/>
      <c r="P241" s="319"/>
      <c r="GO241" s="310"/>
      <c r="GP241" s="310"/>
      <c r="GQ241" s="310" t="s">
        <v>221</v>
      </c>
      <c r="GR241" s="310" t="s">
        <v>178</v>
      </c>
      <c r="GS241" s="310" t="s">
        <v>178</v>
      </c>
      <c r="GT241" s="310" t="s">
        <v>178</v>
      </c>
      <c r="GU241" s="310" t="s">
        <v>178</v>
      </c>
      <c r="GW241" s="274"/>
      <c r="GX241" s="274"/>
      <c r="GY241" s="274"/>
      <c r="GZ241" s="310"/>
      <c r="HA241" s="274"/>
      <c r="HB241" s="274"/>
      <c r="HC241" s="310"/>
      <c r="HD241" s="310"/>
      <c r="HF241" s="310"/>
    </row>
    <row r="242" spans="1:214" s="272" customFormat="1" ht="23.25" x14ac:dyDescent="0.25">
      <c r="A242" s="320"/>
      <c r="B242" s="321" t="s">
        <v>372</v>
      </c>
      <c r="C242" s="485" t="s">
        <v>373</v>
      </c>
      <c r="D242" s="485"/>
      <c r="E242" s="485"/>
      <c r="F242" s="485"/>
      <c r="G242" s="485"/>
      <c r="H242" s="485"/>
      <c r="I242" s="485"/>
      <c r="J242" s="485"/>
      <c r="K242" s="485"/>
      <c r="L242" s="485"/>
      <c r="M242" s="485"/>
      <c r="N242" s="485"/>
      <c r="O242" s="485"/>
      <c r="P242" s="492"/>
      <c r="GO242" s="310"/>
      <c r="GP242" s="310"/>
      <c r="GQ242" s="310"/>
      <c r="GR242" s="310"/>
      <c r="GS242" s="310"/>
      <c r="GT242" s="310"/>
      <c r="GU242" s="310"/>
      <c r="GV242" s="322" t="s">
        <v>373</v>
      </c>
      <c r="GW242" s="274"/>
      <c r="GX242" s="274"/>
      <c r="GY242" s="274"/>
      <c r="GZ242" s="310"/>
      <c r="HA242" s="274"/>
      <c r="HB242" s="274"/>
      <c r="HC242" s="310"/>
      <c r="HD242" s="310"/>
      <c r="HF242" s="310"/>
    </row>
    <row r="243" spans="1:214" s="272" customFormat="1" ht="22.5" x14ac:dyDescent="0.25">
      <c r="A243" s="320"/>
      <c r="B243" s="321" t="s">
        <v>329</v>
      </c>
      <c r="C243" s="485" t="s">
        <v>220</v>
      </c>
      <c r="D243" s="485"/>
      <c r="E243" s="485"/>
      <c r="F243" s="485"/>
      <c r="G243" s="485"/>
      <c r="H243" s="485"/>
      <c r="I243" s="485"/>
      <c r="J243" s="485"/>
      <c r="K243" s="485"/>
      <c r="L243" s="485"/>
      <c r="M243" s="485"/>
      <c r="N243" s="485"/>
      <c r="O243" s="485"/>
      <c r="P243" s="492"/>
      <c r="GO243" s="310"/>
      <c r="GP243" s="310"/>
      <c r="GQ243" s="310"/>
      <c r="GR243" s="310"/>
      <c r="GS243" s="310"/>
      <c r="GT243" s="310"/>
      <c r="GU243" s="310"/>
      <c r="GV243" s="322" t="s">
        <v>220</v>
      </c>
      <c r="GW243" s="274"/>
      <c r="GX243" s="274"/>
      <c r="GY243" s="274"/>
      <c r="GZ243" s="310"/>
      <c r="HA243" s="274"/>
      <c r="HB243" s="274"/>
      <c r="HC243" s="310"/>
      <c r="HD243" s="310"/>
      <c r="HF243" s="310"/>
    </row>
    <row r="244" spans="1:214" s="272" customFormat="1" ht="15" x14ac:dyDescent="0.25">
      <c r="A244" s="323"/>
      <c r="B244" s="324" t="s">
        <v>200</v>
      </c>
      <c r="C244" s="498" t="s">
        <v>330</v>
      </c>
      <c r="D244" s="498"/>
      <c r="E244" s="498"/>
      <c r="F244" s="498"/>
      <c r="G244" s="498"/>
      <c r="H244" s="325" t="s">
        <v>197</v>
      </c>
      <c r="I244" s="326"/>
      <c r="J244" s="326"/>
      <c r="K244" s="370">
        <v>7.6032000000000002</v>
      </c>
      <c r="L244" s="328"/>
      <c r="M244" s="326"/>
      <c r="N244" s="328"/>
      <c r="O244" s="326"/>
      <c r="P244" s="329">
        <v>3058.08</v>
      </c>
      <c r="GO244" s="310"/>
      <c r="GP244" s="310"/>
      <c r="GQ244" s="310"/>
      <c r="GR244" s="310"/>
      <c r="GS244" s="310"/>
      <c r="GT244" s="310"/>
      <c r="GU244" s="310"/>
      <c r="GW244" s="274" t="s">
        <v>330</v>
      </c>
      <c r="GX244" s="274"/>
      <c r="GY244" s="274"/>
      <c r="GZ244" s="310"/>
      <c r="HA244" s="274"/>
      <c r="HB244" s="274"/>
      <c r="HC244" s="310"/>
      <c r="HD244" s="310"/>
      <c r="HF244" s="310"/>
    </row>
    <row r="245" spans="1:214" s="272" customFormat="1" ht="15" x14ac:dyDescent="0.25">
      <c r="A245" s="330"/>
      <c r="B245" s="324" t="s">
        <v>331</v>
      </c>
      <c r="C245" s="498" t="s">
        <v>332</v>
      </c>
      <c r="D245" s="498"/>
      <c r="E245" s="498"/>
      <c r="F245" s="498"/>
      <c r="G245" s="498"/>
      <c r="H245" s="325" t="s">
        <v>197</v>
      </c>
      <c r="I245" s="331">
        <v>14.08</v>
      </c>
      <c r="J245" s="331">
        <v>0.54</v>
      </c>
      <c r="K245" s="370">
        <v>7.6032000000000002</v>
      </c>
      <c r="L245" s="332"/>
      <c r="M245" s="333"/>
      <c r="N245" s="334">
        <v>402.21</v>
      </c>
      <c r="O245" s="326"/>
      <c r="P245" s="329">
        <v>3058.08</v>
      </c>
      <c r="Q245" s="335"/>
      <c r="R245" s="335"/>
      <c r="GO245" s="310"/>
      <c r="GP245" s="310"/>
      <c r="GQ245" s="310"/>
      <c r="GR245" s="310"/>
      <c r="GS245" s="310"/>
      <c r="GT245" s="310"/>
      <c r="GU245" s="310"/>
      <c r="GW245" s="274"/>
      <c r="GX245" s="274" t="s">
        <v>332</v>
      </c>
      <c r="GY245" s="274"/>
      <c r="GZ245" s="310"/>
      <c r="HA245" s="274"/>
      <c r="HB245" s="274"/>
      <c r="HC245" s="310"/>
      <c r="HD245" s="310"/>
      <c r="HF245" s="310"/>
    </row>
    <row r="246" spans="1:214" s="272" customFormat="1" ht="15" x14ac:dyDescent="0.25">
      <c r="A246" s="323"/>
      <c r="B246" s="324" t="s">
        <v>201</v>
      </c>
      <c r="C246" s="498" t="s">
        <v>142</v>
      </c>
      <c r="D246" s="498"/>
      <c r="E246" s="498"/>
      <c r="F246" s="498"/>
      <c r="G246" s="498"/>
      <c r="H246" s="325"/>
      <c r="I246" s="326"/>
      <c r="J246" s="326"/>
      <c r="K246" s="326"/>
      <c r="L246" s="328"/>
      <c r="M246" s="326"/>
      <c r="N246" s="328"/>
      <c r="O246" s="326"/>
      <c r="P246" s="340">
        <v>267.81</v>
      </c>
      <c r="GO246" s="310"/>
      <c r="GP246" s="310"/>
      <c r="GQ246" s="310"/>
      <c r="GR246" s="310"/>
      <c r="GS246" s="310"/>
      <c r="GT246" s="310"/>
      <c r="GU246" s="310"/>
      <c r="GW246" s="274" t="s">
        <v>142</v>
      </c>
      <c r="GX246" s="274"/>
      <c r="GY246" s="274"/>
      <c r="GZ246" s="310"/>
      <c r="HA246" s="274"/>
      <c r="HB246" s="274"/>
      <c r="HC246" s="310"/>
      <c r="HD246" s="310"/>
      <c r="HF246" s="310"/>
    </row>
    <row r="247" spans="1:214" s="272" customFormat="1" ht="15" x14ac:dyDescent="0.25">
      <c r="A247" s="323"/>
      <c r="B247" s="324"/>
      <c r="C247" s="498" t="s">
        <v>333</v>
      </c>
      <c r="D247" s="498"/>
      <c r="E247" s="498"/>
      <c r="F247" s="498"/>
      <c r="G247" s="498"/>
      <c r="H247" s="325" t="s">
        <v>197</v>
      </c>
      <c r="I247" s="326"/>
      <c r="J247" s="326"/>
      <c r="K247" s="343">
        <v>0.216</v>
      </c>
      <c r="L247" s="328"/>
      <c r="M247" s="326"/>
      <c r="N247" s="328"/>
      <c r="O247" s="326"/>
      <c r="P247" s="340">
        <v>104.12</v>
      </c>
      <c r="GO247" s="310"/>
      <c r="GP247" s="310"/>
      <c r="GQ247" s="310"/>
      <c r="GR247" s="310"/>
      <c r="GS247" s="310"/>
      <c r="GT247" s="310"/>
      <c r="GU247" s="310"/>
      <c r="GW247" s="274" t="s">
        <v>333</v>
      </c>
      <c r="GX247" s="274"/>
      <c r="GY247" s="274"/>
      <c r="GZ247" s="310"/>
      <c r="HA247" s="274"/>
      <c r="HB247" s="274"/>
      <c r="HC247" s="310"/>
      <c r="HD247" s="310"/>
      <c r="HF247" s="310"/>
    </row>
    <row r="248" spans="1:214" s="272" customFormat="1" ht="15" x14ac:dyDescent="0.25">
      <c r="A248" s="330"/>
      <c r="B248" s="324" t="s">
        <v>334</v>
      </c>
      <c r="C248" s="498" t="s">
        <v>335</v>
      </c>
      <c r="D248" s="498"/>
      <c r="E248" s="498"/>
      <c r="F248" s="498"/>
      <c r="G248" s="498"/>
      <c r="H248" s="325" t="s">
        <v>336</v>
      </c>
      <c r="I248" s="337">
        <v>0.2</v>
      </c>
      <c r="J248" s="331">
        <v>0.54</v>
      </c>
      <c r="K248" s="343">
        <v>0.108</v>
      </c>
      <c r="L248" s="332"/>
      <c r="M248" s="333"/>
      <c r="N248" s="334">
        <v>1610.43</v>
      </c>
      <c r="O248" s="326"/>
      <c r="P248" s="329">
        <v>173.93</v>
      </c>
      <c r="Q248" s="335"/>
      <c r="R248" s="335"/>
      <c r="GO248" s="310"/>
      <c r="GP248" s="310"/>
      <c r="GQ248" s="310"/>
      <c r="GR248" s="310"/>
      <c r="GS248" s="310"/>
      <c r="GT248" s="310"/>
      <c r="GU248" s="310"/>
      <c r="GW248" s="274"/>
      <c r="GX248" s="274" t="s">
        <v>335</v>
      </c>
      <c r="GY248" s="274"/>
      <c r="GZ248" s="310"/>
      <c r="HA248" s="274"/>
      <c r="HB248" s="274"/>
      <c r="HC248" s="310"/>
      <c r="HD248" s="310"/>
      <c r="HF248" s="310"/>
    </row>
    <row r="249" spans="1:214" s="272" customFormat="1" ht="15" x14ac:dyDescent="0.25">
      <c r="A249" s="338"/>
      <c r="B249" s="324" t="s">
        <v>337</v>
      </c>
      <c r="C249" s="498" t="s">
        <v>338</v>
      </c>
      <c r="D249" s="498"/>
      <c r="E249" s="498"/>
      <c r="F249" s="498"/>
      <c r="G249" s="498"/>
      <c r="H249" s="325" t="s">
        <v>197</v>
      </c>
      <c r="I249" s="337">
        <v>0.2</v>
      </c>
      <c r="J249" s="331">
        <v>0.54</v>
      </c>
      <c r="K249" s="343">
        <v>0.108</v>
      </c>
      <c r="L249" s="328"/>
      <c r="M249" s="326"/>
      <c r="N249" s="339">
        <v>552.65</v>
      </c>
      <c r="O249" s="326"/>
      <c r="P249" s="340">
        <v>59.69</v>
      </c>
      <c r="GO249" s="310"/>
      <c r="GP249" s="310"/>
      <c r="GQ249" s="310"/>
      <c r="GR249" s="310"/>
      <c r="GS249" s="310"/>
      <c r="GT249" s="310"/>
      <c r="GU249" s="310"/>
      <c r="GW249" s="274"/>
      <c r="GX249" s="274"/>
      <c r="GY249" s="274" t="s">
        <v>338</v>
      </c>
      <c r="GZ249" s="310"/>
      <c r="HA249" s="274"/>
      <c r="HB249" s="274"/>
      <c r="HC249" s="310"/>
      <c r="HD249" s="310"/>
      <c r="HF249" s="310"/>
    </row>
    <row r="250" spans="1:214" s="272" customFormat="1" ht="15" x14ac:dyDescent="0.25">
      <c r="A250" s="330"/>
      <c r="B250" s="324" t="s">
        <v>339</v>
      </c>
      <c r="C250" s="498" t="s">
        <v>340</v>
      </c>
      <c r="D250" s="498"/>
      <c r="E250" s="498"/>
      <c r="F250" s="498"/>
      <c r="G250" s="498"/>
      <c r="H250" s="325" t="s">
        <v>336</v>
      </c>
      <c r="I250" s="331">
        <v>3.34</v>
      </c>
      <c r="J250" s="331">
        <v>0.54</v>
      </c>
      <c r="K250" s="370">
        <v>1.8036000000000001</v>
      </c>
      <c r="L250" s="332"/>
      <c r="M250" s="333"/>
      <c r="N250" s="334">
        <v>2.68</v>
      </c>
      <c r="O250" s="326"/>
      <c r="P250" s="329">
        <v>4.83</v>
      </c>
      <c r="Q250" s="335"/>
      <c r="R250" s="335"/>
      <c r="GO250" s="310"/>
      <c r="GP250" s="310"/>
      <c r="GQ250" s="310"/>
      <c r="GR250" s="310"/>
      <c r="GS250" s="310"/>
      <c r="GT250" s="310"/>
      <c r="GU250" s="310"/>
      <c r="GW250" s="274"/>
      <c r="GX250" s="274" t="s">
        <v>340</v>
      </c>
      <c r="GY250" s="274"/>
      <c r="GZ250" s="310"/>
      <c r="HA250" s="274"/>
      <c r="HB250" s="274"/>
      <c r="HC250" s="310"/>
      <c r="HD250" s="310"/>
      <c r="HF250" s="310"/>
    </row>
    <row r="251" spans="1:214" s="272" customFormat="1" ht="15" x14ac:dyDescent="0.25">
      <c r="A251" s="330"/>
      <c r="B251" s="324" t="s">
        <v>341</v>
      </c>
      <c r="C251" s="498" t="s">
        <v>342</v>
      </c>
      <c r="D251" s="498"/>
      <c r="E251" s="498"/>
      <c r="F251" s="498"/>
      <c r="G251" s="498"/>
      <c r="H251" s="325" t="s">
        <v>336</v>
      </c>
      <c r="I251" s="331">
        <v>3.34</v>
      </c>
      <c r="J251" s="331">
        <v>0.54</v>
      </c>
      <c r="K251" s="370">
        <v>1.8036000000000001</v>
      </c>
      <c r="L251" s="341">
        <v>8.84</v>
      </c>
      <c r="M251" s="342">
        <v>1.41</v>
      </c>
      <c r="N251" s="334">
        <v>12.46</v>
      </c>
      <c r="O251" s="326"/>
      <c r="P251" s="329">
        <v>22.47</v>
      </c>
      <c r="Q251" s="335"/>
      <c r="R251" s="335"/>
      <c r="GO251" s="310"/>
      <c r="GP251" s="310"/>
      <c r="GQ251" s="310"/>
      <c r="GR251" s="310"/>
      <c r="GS251" s="310"/>
      <c r="GT251" s="310"/>
      <c r="GU251" s="310"/>
      <c r="GW251" s="274"/>
      <c r="GX251" s="274" t="s">
        <v>342</v>
      </c>
      <c r="GY251" s="274"/>
      <c r="GZ251" s="310"/>
      <c r="HA251" s="274"/>
      <c r="HB251" s="274"/>
      <c r="HC251" s="310"/>
      <c r="HD251" s="310"/>
      <c r="HF251" s="310"/>
    </row>
    <row r="252" spans="1:214" s="272" customFormat="1" ht="15" x14ac:dyDescent="0.25">
      <c r="A252" s="330"/>
      <c r="B252" s="324" t="s">
        <v>343</v>
      </c>
      <c r="C252" s="498" t="s">
        <v>344</v>
      </c>
      <c r="D252" s="498"/>
      <c r="E252" s="498"/>
      <c r="F252" s="498"/>
      <c r="G252" s="498"/>
      <c r="H252" s="325" t="s">
        <v>336</v>
      </c>
      <c r="I252" s="337">
        <v>0.2</v>
      </c>
      <c r="J252" s="331">
        <v>0.54</v>
      </c>
      <c r="K252" s="343">
        <v>0.108</v>
      </c>
      <c r="L252" s="341">
        <v>477.92</v>
      </c>
      <c r="M252" s="342">
        <v>1.29</v>
      </c>
      <c r="N252" s="334">
        <v>616.52</v>
      </c>
      <c r="O252" s="326"/>
      <c r="P252" s="329">
        <v>66.58</v>
      </c>
      <c r="Q252" s="335"/>
      <c r="R252" s="335"/>
      <c r="GO252" s="310"/>
      <c r="GP252" s="310"/>
      <c r="GQ252" s="310"/>
      <c r="GR252" s="310"/>
      <c r="GS252" s="310"/>
      <c r="GT252" s="310"/>
      <c r="GU252" s="310"/>
      <c r="GW252" s="274"/>
      <c r="GX252" s="274" t="s">
        <v>344</v>
      </c>
      <c r="GY252" s="274"/>
      <c r="GZ252" s="310"/>
      <c r="HA252" s="274"/>
      <c r="HB252" s="274"/>
      <c r="HC252" s="310"/>
      <c r="HD252" s="310"/>
      <c r="HF252" s="310"/>
    </row>
    <row r="253" spans="1:214" s="272" customFormat="1" ht="15" x14ac:dyDescent="0.25">
      <c r="A253" s="338"/>
      <c r="B253" s="324" t="s">
        <v>345</v>
      </c>
      <c r="C253" s="498" t="s">
        <v>346</v>
      </c>
      <c r="D253" s="498"/>
      <c r="E253" s="498"/>
      <c r="F253" s="498"/>
      <c r="G253" s="498"/>
      <c r="H253" s="325" t="s">
        <v>197</v>
      </c>
      <c r="I253" s="337">
        <v>0.2</v>
      </c>
      <c r="J253" s="331">
        <v>0.54</v>
      </c>
      <c r="K253" s="343">
        <v>0.108</v>
      </c>
      <c r="L253" s="328"/>
      <c r="M253" s="326"/>
      <c r="N253" s="339">
        <v>411.42</v>
      </c>
      <c r="O253" s="326"/>
      <c r="P253" s="340">
        <v>44.43</v>
      </c>
      <c r="GO253" s="310"/>
      <c r="GP253" s="310"/>
      <c r="GQ253" s="310"/>
      <c r="GR253" s="310"/>
      <c r="GS253" s="310"/>
      <c r="GT253" s="310"/>
      <c r="GU253" s="310"/>
      <c r="GW253" s="274"/>
      <c r="GX253" s="274"/>
      <c r="GY253" s="274" t="s">
        <v>346</v>
      </c>
      <c r="GZ253" s="310"/>
      <c r="HA253" s="274"/>
      <c r="HB253" s="274"/>
      <c r="HC253" s="310"/>
      <c r="HD253" s="310"/>
      <c r="HF253" s="310"/>
    </row>
    <row r="254" spans="1:214" s="272" customFormat="1" ht="15" x14ac:dyDescent="0.25">
      <c r="A254" s="323"/>
      <c r="B254" s="324" t="s">
        <v>199</v>
      </c>
      <c r="C254" s="498" t="s">
        <v>198</v>
      </c>
      <c r="D254" s="498"/>
      <c r="E254" s="498"/>
      <c r="F254" s="498"/>
      <c r="G254" s="498"/>
      <c r="H254" s="325"/>
      <c r="I254" s="326"/>
      <c r="J254" s="326"/>
      <c r="K254" s="326"/>
      <c r="L254" s="328"/>
      <c r="M254" s="326"/>
      <c r="N254" s="328"/>
      <c r="O254" s="326"/>
      <c r="P254" s="340">
        <v>0</v>
      </c>
      <c r="GO254" s="310"/>
      <c r="GP254" s="310"/>
      <c r="GQ254" s="310"/>
      <c r="GR254" s="310"/>
      <c r="GS254" s="310"/>
      <c r="GT254" s="310"/>
      <c r="GU254" s="310"/>
      <c r="GW254" s="274" t="s">
        <v>198</v>
      </c>
      <c r="GX254" s="274"/>
      <c r="GY254" s="274"/>
      <c r="GZ254" s="310"/>
      <c r="HA254" s="274"/>
      <c r="HB254" s="274"/>
      <c r="HC254" s="310"/>
      <c r="HD254" s="310"/>
      <c r="HF254" s="310"/>
    </row>
    <row r="255" spans="1:214" s="272" customFormat="1" ht="23.25" x14ac:dyDescent="0.25">
      <c r="A255" s="330"/>
      <c r="B255" s="324" t="s">
        <v>347</v>
      </c>
      <c r="C255" s="498" t="s">
        <v>348</v>
      </c>
      <c r="D255" s="498"/>
      <c r="E255" s="498"/>
      <c r="F255" s="498"/>
      <c r="G255" s="498"/>
      <c r="H255" s="325" t="s">
        <v>189</v>
      </c>
      <c r="I255" s="343">
        <v>0.245</v>
      </c>
      <c r="J255" s="344">
        <v>0</v>
      </c>
      <c r="K255" s="344">
        <v>0</v>
      </c>
      <c r="L255" s="341">
        <v>37.71</v>
      </c>
      <c r="M255" s="342">
        <v>1.52</v>
      </c>
      <c r="N255" s="334">
        <v>57.32</v>
      </c>
      <c r="O255" s="326"/>
      <c r="P255" s="329">
        <v>0</v>
      </c>
      <c r="Q255" s="335"/>
      <c r="R255" s="335"/>
      <c r="GO255" s="310"/>
      <c r="GP255" s="310"/>
      <c r="GQ255" s="310"/>
      <c r="GR255" s="310"/>
      <c r="GS255" s="310"/>
      <c r="GT255" s="310"/>
      <c r="GU255" s="310"/>
      <c r="GW255" s="274"/>
      <c r="GX255" s="274" t="s">
        <v>348</v>
      </c>
      <c r="GY255" s="274"/>
      <c r="GZ255" s="310"/>
      <c r="HA255" s="274"/>
      <c r="HB255" s="274"/>
      <c r="HC255" s="310"/>
      <c r="HD255" s="310"/>
      <c r="HF255" s="310"/>
    </row>
    <row r="256" spans="1:214" s="272" customFormat="1" ht="23.25" x14ac:dyDescent="0.25">
      <c r="A256" s="330"/>
      <c r="B256" s="324" t="s">
        <v>349</v>
      </c>
      <c r="C256" s="498" t="s">
        <v>350</v>
      </c>
      <c r="D256" s="498"/>
      <c r="E256" s="498"/>
      <c r="F256" s="498"/>
      <c r="G256" s="498"/>
      <c r="H256" s="325" t="s">
        <v>214</v>
      </c>
      <c r="I256" s="336">
        <v>6.2E-4</v>
      </c>
      <c r="J256" s="344">
        <v>0</v>
      </c>
      <c r="K256" s="344">
        <v>0</v>
      </c>
      <c r="L256" s="345">
        <v>99190.96</v>
      </c>
      <c r="M256" s="346">
        <v>1.3</v>
      </c>
      <c r="N256" s="334">
        <v>128948.25</v>
      </c>
      <c r="O256" s="326"/>
      <c r="P256" s="329">
        <v>0</v>
      </c>
      <c r="Q256" s="335"/>
      <c r="R256" s="335"/>
      <c r="GO256" s="310"/>
      <c r="GP256" s="310"/>
      <c r="GQ256" s="310"/>
      <c r="GR256" s="310"/>
      <c r="GS256" s="310"/>
      <c r="GT256" s="310"/>
      <c r="GU256" s="310"/>
      <c r="GW256" s="274"/>
      <c r="GX256" s="274" t="s">
        <v>350</v>
      </c>
      <c r="GY256" s="274"/>
      <c r="GZ256" s="310"/>
      <c r="HA256" s="274"/>
      <c r="HB256" s="274"/>
      <c r="HC256" s="310"/>
      <c r="HD256" s="310"/>
      <c r="HF256" s="310"/>
    </row>
    <row r="257" spans="1:214" s="272" customFormat="1" ht="15" x14ac:dyDescent="0.25">
      <c r="A257" s="330"/>
      <c r="B257" s="324" t="s">
        <v>351</v>
      </c>
      <c r="C257" s="498" t="s">
        <v>352</v>
      </c>
      <c r="D257" s="498"/>
      <c r="E257" s="498"/>
      <c r="F257" s="498"/>
      <c r="G257" s="498"/>
      <c r="H257" s="325" t="s">
        <v>353</v>
      </c>
      <c r="I257" s="331">
        <v>0.25</v>
      </c>
      <c r="J257" s="344">
        <v>0</v>
      </c>
      <c r="K257" s="344">
        <v>0</v>
      </c>
      <c r="L257" s="341">
        <v>931.11</v>
      </c>
      <c r="M257" s="342">
        <v>1.61</v>
      </c>
      <c r="N257" s="334">
        <v>1499.09</v>
      </c>
      <c r="O257" s="326"/>
      <c r="P257" s="329">
        <v>0</v>
      </c>
      <c r="Q257" s="335"/>
      <c r="R257" s="335"/>
      <c r="GO257" s="310"/>
      <c r="GP257" s="310"/>
      <c r="GQ257" s="310"/>
      <c r="GR257" s="310"/>
      <c r="GS257" s="310"/>
      <c r="GT257" s="310"/>
      <c r="GU257" s="310"/>
      <c r="GW257" s="274"/>
      <c r="GX257" s="274" t="s">
        <v>352</v>
      </c>
      <c r="GY257" s="274"/>
      <c r="GZ257" s="310"/>
      <c r="HA257" s="274"/>
      <c r="HB257" s="274"/>
      <c r="HC257" s="310"/>
      <c r="HD257" s="310"/>
      <c r="HF257" s="310"/>
    </row>
    <row r="258" spans="1:214" s="272" customFormat="1" ht="15" x14ac:dyDescent="0.25">
      <c r="A258" s="330"/>
      <c r="B258" s="324" t="s">
        <v>354</v>
      </c>
      <c r="C258" s="498" t="s">
        <v>355</v>
      </c>
      <c r="D258" s="498"/>
      <c r="E258" s="498"/>
      <c r="F258" s="498"/>
      <c r="G258" s="498"/>
      <c r="H258" s="325" t="s">
        <v>214</v>
      </c>
      <c r="I258" s="336">
        <v>7.2000000000000005E-4</v>
      </c>
      <c r="J258" s="344">
        <v>0</v>
      </c>
      <c r="K258" s="344">
        <v>0</v>
      </c>
      <c r="L258" s="345">
        <v>82698.14</v>
      </c>
      <c r="M258" s="342">
        <v>1.29</v>
      </c>
      <c r="N258" s="334">
        <v>106680.6</v>
      </c>
      <c r="O258" s="326"/>
      <c r="P258" s="329">
        <v>0</v>
      </c>
      <c r="Q258" s="335"/>
      <c r="R258" s="335"/>
      <c r="GO258" s="310"/>
      <c r="GP258" s="310"/>
      <c r="GQ258" s="310"/>
      <c r="GR258" s="310"/>
      <c r="GS258" s="310"/>
      <c r="GT258" s="310"/>
      <c r="GU258" s="310"/>
      <c r="GW258" s="274"/>
      <c r="GX258" s="274" t="s">
        <v>355</v>
      </c>
      <c r="GY258" s="274"/>
      <c r="GZ258" s="310"/>
      <c r="HA258" s="274"/>
      <c r="HB258" s="274"/>
      <c r="HC258" s="310"/>
      <c r="HD258" s="310"/>
      <c r="HF258" s="310"/>
    </row>
    <row r="259" spans="1:214" s="272" customFormat="1" ht="15" x14ac:dyDescent="0.25">
      <c r="A259" s="347"/>
      <c r="B259" s="321"/>
      <c r="C259" s="493" t="s">
        <v>356</v>
      </c>
      <c r="D259" s="493"/>
      <c r="E259" s="493"/>
      <c r="F259" s="493"/>
      <c r="G259" s="493"/>
      <c r="H259" s="313"/>
      <c r="I259" s="314"/>
      <c r="J259" s="314"/>
      <c r="K259" s="314"/>
      <c r="L259" s="317"/>
      <c r="M259" s="314"/>
      <c r="N259" s="348"/>
      <c r="O259" s="314"/>
      <c r="P259" s="349">
        <v>3430.01</v>
      </c>
      <c r="Q259" s="335"/>
      <c r="R259" s="335"/>
      <c r="GO259" s="310"/>
      <c r="GP259" s="310"/>
      <c r="GQ259" s="310"/>
      <c r="GR259" s="310"/>
      <c r="GS259" s="310"/>
      <c r="GT259" s="310"/>
      <c r="GU259" s="310"/>
      <c r="GW259" s="274"/>
      <c r="GX259" s="274"/>
      <c r="GY259" s="274"/>
      <c r="GZ259" s="310" t="s">
        <v>356</v>
      </c>
      <c r="HA259" s="274"/>
      <c r="HB259" s="274"/>
      <c r="HC259" s="310"/>
      <c r="HD259" s="310"/>
      <c r="HF259" s="310"/>
    </row>
    <row r="260" spans="1:214" s="272" customFormat="1" ht="15" x14ac:dyDescent="0.25">
      <c r="A260" s="338" t="s">
        <v>294</v>
      </c>
      <c r="B260" s="324" t="s">
        <v>357</v>
      </c>
      <c r="C260" s="498" t="s">
        <v>358</v>
      </c>
      <c r="D260" s="498"/>
      <c r="E260" s="498"/>
      <c r="F260" s="498"/>
      <c r="G260" s="498"/>
      <c r="H260" s="325" t="s">
        <v>192</v>
      </c>
      <c r="I260" s="344">
        <v>2</v>
      </c>
      <c r="J260" s="326"/>
      <c r="K260" s="344">
        <v>2</v>
      </c>
      <c r="L260" s="328"/>
      <c r="M260" s="326"/>
      <c r="N260" s="328"/>
      <c r="O260" s="337">
        <v>0.4</v>
      </c>
      <c r="P260" s="340">
        <v>45.31</v>
      </c>
      <c r="GO260" s="310"/>
      <c r="GP260" s="310"/>
      <c r="GQ260" s="310"/>
      <c r="GR260" s="310"/>
      <c r="GS260" s="310"/>
      <c r="GT260" s="310"/>
      <c r="GU260" s="310"/>
      <c r="GW260" s="274"/>
      <c r="GX260" s="274"/>
      <c r="GY260" s="274"/>
      <c r="GZ260" s="310"/>
      <c r="HA260" s="274" t="s">
        <v>358</v>
      </c>
      <c r="HB260" s="274"/>
      <c r="HC260" s="310"/>
      <c r="HD260" s="310"/>
      <c r="HF260" s="310"/>
    </row>
    <row r="261" spans="1:214" s="272" customFormat="1" ht="15" x14ac:dyDescent="0.25">
      <c r="A261" s="338"/>
      <c r="B261" s="324"/>
      <c r="C261" s="498" t="s">
        <v>196</v>
      </c>
      <c r="D261" s="498"/>
      <c r="E261" s="498"/>
      <c r="F261" s="498"/>
      <c r="G261" s="498"/>
      <c r="H261" s="325"/>
      <c r="I261" s="326"/>
      <c r="J261" s="326"/>
      <c r="K261" s="326"/>
      <c r="L261" s="328"/>
      <c r="M261" s="326"/>
      <c r="N261" s="328"/>
      <c r="O261" s="326"/>
      <c r="P261" s="329">
        <v>3162.2</v>
      </c>
      <c r="GO261" s="310"/>
      <c r="GP261" s="310"/>
      <c r="GQ261" s="310"/>
      <c r="GR261" s="310"/>
      <c r="GS261" s="310"/>
      <c r="GT261" s="310"/>
      <c r="GU261" s="310"/>
      <c r="GW261" s="274"/>
      <c r="GX261" s="274"/>
      <c r="GY261" s="274"/>
      <c r="GZ261" s="310"/>
      <c r="HA261" s="274"/>
      <c r="HB261" s="274" t="s">
        <v>196</v>
      </c>
      <c r="HC261" s="310"/>
      <c r="HD261" s="310"/>
      <c r="HF261" s="310"/>
    </row>
    <row r="262" spans="1:214" s="272" customFormat="1" ht="15" x14ac:dyDescent="0.25">
      <c r="A262" s="338"/>
      <c r="B262" s="324" t="s">
        <v>206</v>
      </c>
      <c r="C262" s="498" t="s">
        <v>205</v>
      </c>
      <c r="D262" s="498"/>
      <c r="E262" s="498"/>
      <c r="F262" s="498"/>
      <c r="G262" s="498"/>
      <c r="H262" s="325" t="s">
        <v>192</v>
      </c>
      <c r="I262" s="344">
        <v>97</v>
      </c>
      <c r="J262" s="326"/>
      <c r="K262" s="344">
        <v>97</v>
      </c>
      <c r="L262" s="328"/>
      <c r="M262" s="326"/>
      <c r="N262" s="328"/>
      <c r="O262" s="326"/>
      <c r="P262" s="329">
        <v>3067.33</v>
      </c>
      <c r="GO262" s="310"/>
      <c r="GP262" s="310"/>
      <c r="GQ262" s="310"/>
      <c r="GR262" s="310"/>
      <c r="GS262" s="310"/>
      <c r="GT262" s="310"/>
      <c r="GU262" s="310"/>
      <c r="GW262" s="274"/>
      <c r="GX262" s="274"/>
      <c r="GY262" s="274"/>
      <c r="GZ262" s="310"/>
      <c r="HA262" s="274"/>
      <c r="HB262" s="274" t="s">
        <v>205</v>
      </c>
      <c r="HC262" s="310"/>
      <c r="HD262" s="310"/>
      <c r="HF262" s="310"/>
    </row>
    <row r="263" spans="1:214" s="272" customFormat="1" ht="15" x14ac:dyDescent="0.25">
      <c r="A263" s="338"/>
      <c r="B263" s="324" t="s">
        <v>204</v>
      </c>
      <c r="C263" s="498" t="s">
        <v>203</v>
      </c>
      <c r="D263" s="498"/>
      <c r="E263" s="498"/>
      <c r="F263" s="498"/>
      <c r="G263" s="498"/>
      <c r="H263" s="325" t="s">
        <v>192</v>
      </c>
      <c r="I263" s="344">
        <v>51</v>
      </c>
      <c r="J263" s="326"/>
      <c r="K263" s="344">
        <v>51</v>
      </c>
      <c r="L263" s="328"/>
      <c r="M263" s="326"/>
      <c r="N263" s="328"/>
      <c r="O263" s="326"/>
      <c r="P263" s="329">
        <v>1612.72</v>
      </c>
      <c r="GO263" s="310"/>
      <c r="GP263" s="310"/>
      <c r="GQ263" s="310"/>
      <c r="GR263" s="310"/>
      <c r="GS263" s="310"/>
      <c r="GT263" s="310"/>
      <c r="GU263" s="310"/>
      <c r="GW263" s="274"/>
      <c r="GX263" s="274"/>
      <c r="GY263" s="274"/>
      <c r="GZ263" s="310"/>
      <c r="HA263" s="274"/>
      <c r="HB263" s="274" t="s">
        <v>203</v>
      </c>
      <c r="HC263" s="310"/>
      <c r="HD263" s="310"/>
      <c r="HF263" s="310"/>
    </row>
    <row r="264" spans="1:214" s="272" customFormat="1" ht="15" x14ac:dyDescent="0.25">
      <c r="A264" s="350"/>
      <c r="B264" s="351"/>
      <c r="C264" s="493" t="s">
        <v>187</v>
      </c>
      <c r="D264" s="493"/>
      <c r="E264" s="493"/>
      <c r="F264" s="493"/>
      <c r="G264" s="493"/>
      <c r="H264" s="313"/>
      <c r="I264" s="314"/>
      <c r="J264" s="314"/>
      <c r="K264" s="314"/>
      <c r="L264" s="317"/>
      <c r="M264" s="314"/>
      <c r="N264" s="348">
        <v>8155.37</v>
      </c>
      <c r="O264" s="314"/>
      <c r="P264" s="349">
        <v>8155.37</v>
      </c>
      <c r="GO264" s="310"/>
      <c r="GP264" s="310"/>
      <c r="GQ264" s="310"/>
      <c r="GR264" s="310"/>
      <c r="GS264" s="310"/>
      <c r="GT264" s="310"/>
      <c r="GU264" s="310"/>
      <c r="GW264" s="274"/>
      <c r="GX264" s="274"/>
      <c r="GY264" s="274"/>
      <c r="GZ264" s="310"/>
      <c r="HA264" s="274"/>
      <c r="HB264" s="274"/>
      <c r="HC264" s="310" t="s">
        <v>187</v>
      </c>
      <c r="HD264" s="310"/>
      <c r="HF264" s="310"/>
    </row>
    <row r="265" spans="1:214" s="272" customFormat="1" ht="15" x14ac:dyDescent="0.25">
      <c r="A265" s="495" t="s">
        <v>271</v>
      </c>
      <c r="B265" s="496"/>
      <c r="C265" s="496"/>
      <c r="D265" s="496"/>
      <c r="E265" s="496"/>
      <c r="F265" s="496"/>
      <c r="G265" s="496"/>
      <c r="H265" s="496"/>
      <c r="I265" s="496"/>
      <c r="J265" s="496"/>
      <c r="K265" s="496"/>
      <c r="L265" s="496"/>
      <c r="M265" s="496"/>
      <c r="N265" s="496"/>
      <c r="O265" s="496"/>
      <c r="P265" s="497"/>
      <c r="GO265" s="310"/>
      <c r="GP265" s="310" t="s">
        <v>271</v>
      </c>
      <c r="GQ265" s="310"/>
      <c r="GR265" s="310"/>
      <c r="GS265" s="310"/>
      <c r="GT265" s="310"/>
      <c r="GU265" s="310"/>
      <c r="GW265" s="274"/>
      <c r="GX265" s="274"/>
      <c r="GY265" s="274"/>
      <c r="GZ265" s="310"/>
      <c r="HA265" s="274"/>
      <c r="HB265" s="274"/>
      <c r="HC265" s="310"/>
      <c r="HD265" s="310"/>
      <c r="HF265" s="310"/>
    </row>
    <row r="266" spans="1:214" s="272" customFormat="1" ht="23.25" x14ac:dyDescent="0.25">
      <c r="A266" s="311" t="s">
        <v>229</v>
      </c>
      <c r="B266" s="312" t="s">
        <v>327</v>
      </c>
      <c r="C266" s="494" t="s">
        <v>221</v>
      </c>
      <c r="D266" s="494"/>
      <c r="E266" s="494"/>
      <c r="F266" s="494"/>
      <c r="G266" s="494"/>
      <c r="H266" s="313" t="s">
        <v>212</v>
      </c>
      <c r="I266" s="314">
        <v>0.52</v>
      </c>
      <c r="J266" s="315">
        <v>1</v>
      </c>
      <c r="K266" s="316">
        <v>0.52</v>
      </c>
      <c r="L266" s="317"/>
      <c r="M266" s="314"/>
      <c r="N266" s="318"/>
      <c r="O266" s="314"/>
      <c r="P266" s="319"/>
      <c r="GO266" s="310"/>
      <c r="GP266" s="310"/>
      <c r="GQ266" s="310" t="s">
        <v>221</v>
      </c>
      <c r="GR266" s="310" t="s">
        <v>178</v>
      </c>
      <c r="GS266" s="310" t="s">
        <v>178</v>
      </c>
      <c r="GT266" s="310" t="s">
        <v>178</v>
      </c>
      <c r="GU266" s="310" t="s">
        <v>178</v>
      </c>
      <c r="GW266" s="274"/>
      <c r="GX266" s="274"/>
      <c r="GY266" s="274"/>
      <c r="GZ266" s="310"/>
      <c r="HA266" s="274"/>
      <c r="HB266" s="274"/>
      <c r="HC266" s="310"/>
      <c r="HD266" s="310"/>
      <c r="HF266" s="310"/>
    </row>
    <row r="267" spans="1:214" s="272" customFormat="1" ht="23.25" x14ac:dyDescent="0.25">
      <c r="A267" s="320"/>
      <c r="B267" s="321" t="s">
        <v>372</v>
      </c>
      <c r="C267" s="485" t="s">
        <v>373</v>
      </c>
      <c r="D267" s="485"/>
      <c r="E267" s="485"/>
      <c r="F267" s="485"/>
      <c r="G267" s="485"/>
      <c r="H267" s="485"/>
      <c r="I267" s="485"/>
      <c r="J267" s="485"/>
      <c r="K267" s="485"/>
      <c r="L267" s="485"/>
      <c r="M267" s="485"/>
      <c r="N267" s="485"/>
      <c r="O267" s="485"/>
      <c r="P267" s="492"/>
      <c r="GO267" s="310"/>
      <c r="GP267" s="310"/>
      <c r="GQ267" s="310"/>
      <c r="GR267" s="310"/>
      <c r="GS267" s="310"/>
      <c r="GT267" s="310"/>
      <c r="GU267" s="310"/>
      <c r="GV267" s="322" t="s">
        <v>373</v>
      </c>
      <c r="GW267" s="274"/>
      <c r="GX267" s="274"/>
      <c r="GY267" s="274"/>
      <c r="GZ267" s="310"/>
      <c r="HA267" s="274"/>
      <c r="HB267" s="274"/>
      <c r="HC267" s="310"/>
      <c r="HD267" s="310"/>
      <c r="HF267" s="310"/>
    </row>
    <row r="268" spans="1:214" s="272" customFormat="1" ht="22.5" x14ac:dyDescent="0.25">
      <c r="A268" s="320"/>
      <c r="B268" s="321" t="s">
        <v>329</v>
      </c>
      <c r="C268" s="485" t="s">
        <v>220</v>
      </c>
      <c r="D268" s="485"/>
      <c r="E268" s="485"/>
      <c r="F268" s="485"/>
      <c r="G268" s="485"/>
      <c r="H268" s="485"/>
      <c r="I268" s="485"/>
      <c r="J268" s="485"/>
      <c r="K268" s="485"/>
      <c r="L268" s="485"/>
      <c r="M268" s="485"/>
      <c r="N268" s="485"/>
      <c r="O268" s="485"/>
      <c r="P268" s="492"/>
      <c r="GO268" s="310"/>
      <c r="GP268" s="310"/>
      <c r="GQ268" s="310"/>
      <c r="GR268" s="310"/>
      <c r="GS268" s="310"/>
      <c r="GT268" s="310"/>
      <c r="GU268" s="310"/>
      <c r="GV268" s="322" t="s">
        <v>220</v>
      </c>
      <c r="GW268" s="274"/>
      <c r="GX268" s="274"/>
      <c r="GY268" s="274"/>
      <c r="GZ268" s="310"/>
      <c r="HA268" s="274"/>
      <c r="HB268" s="274"/>
      <c r="HC268" s="310"/>
      <c r="HD268" s="310"/>
      <c r="HF268" s="310"/>
    </row>
    <row r="269" spans="1:214" s="272" customFormat="1" ht="15" x14ac:dyDescent="0.25">
      <c r="A269" s="323"/>
      <c r="B269" s="324" t="s">
        <v>200</v>
      </c>
      <c r="C269" s="498" t="s">
        <v>330</v>
      </c>
      <c r="D269" s="498"/>
      <c r="E269" s="498"/>
      <c r="F269" s="498"/>
      <c r="G269" s="498"/>
      <c r="H269" s="325" t="s">
        <v>197</v>
      </c>
      <c r="I269" s="326"/>
      <c r="J269" s="326"/>
      <c r="K269" s="327">
        <v>3.9536639999999998</v>
      </c>
      <c r="L269" s="328"/>
      <c r="M269" s="326"/>
      <c r="N269" s="328"/>
      <c r="O269" s="326"/>
      <c r="P269" s="329">
        <v>1590.2</v>
      </c>
      <c r="GO269" s="310"/>
      <c r="GP269" s="310"/>
      <c r="GQ269" s="310"/>
      <c r="GR269" s="310"/>
      <c r="GS269" s="310"/>
      <c r="GT269" s="310"/>
      <c r="GU269" s="310"/>
      <c r="GW269" s="274" t="s">
        <v>330</v>
      </c>
      <c r="GX269" s="274"/>
      <c r="GY269" s="274"/>
      <c r="GZ269" s="310"/>
      <c r="HA269" s="274"/>
      <c r="HB269" s="274"/>
      <c r="HC269" s="310"/>
      <c r="HD269" s="310"/>
      <c r="HF269" s="310"/>
    </row>
    <row r="270" spans="1:214" s="272" customFormat="1" ht="15" x14ac:dyDescent="0.25">
      <c r="A270" s="330"/>
      <c r="B270" s="324" t="s">
        <v>331</v>
      </c>
      <c r="C270" s="498" t="s">
        <v>332</v>
      </c>
      <c r="D270" s="498"/>
      <c r="E270" s="498"/>
      <c r="F270" s="498"/>
      <c r="G270" s="498"/>
      <c r="H270" s="325" t="s">
        <v>197</v>
      </c>
      <c r="I270" s="331">
        <v>14.08</v>
      </c>
      <c r="J270" s="331">
        <v>0.54</v>
      </c>
      <c r="K270" s="327">
        <v>3.9536639999999998</v>
      </c>
      <c r="L270" s="332"/>
      <c r="M270" s="333"/>
      <c r="N270" s="334">
        <v>402.21</v>
      </c>
      <c r="O270" s="326"/>
      <c r="P270" s="329">
        <v>1590.2</v>
      </c>
      <c r="Q270" s="335"/>
      <c r="R270" s="335"/>
      <c r="GO270" s="310"/>
      <c r="GP270" s="310"/>
      <c r="GQ270" s="310"/>
      <c r="GR270" s="310"/>
      <c r="GS270" s="310"/>
      <c r="GT270" s="310"/>
      <c r="GU270" s="310"/>
      <c r="GW270" s="274"/>
      <c r="GX270" s="274" t="s">
        <v>332</v>
      </c>
      <c r="GY270" s="274"/>
      <c r="GZ270" s="310"/>
      <c r="HA270" s="274"/>
      <c r="HB270" s="274"/>
      <c r="HC270" s="310"/>
      <c r="HD270" s="310"/>
      <c r="HF270" s="310"/>
    </row>
    <row r="271" spans="1:214" s="272" customFormat="1" ht="15" x14ac:dyDescent="0.25">
      <c r="A271" s="323"/>
      <c r="B271" s="324" t="s">
        <v>201</v>
      </c>
      <c r="C271" s="498" t="s">
        <v>142</v>
      </c>
      <c r="D271" s="498"/>
      <c r="E271" s="498"/>
      <c r="F271" s="498"/>
      <c r="G271" s="498"/>
      <c r="H271" s="325"/>
      <c r="I271" s="326"/>
      <c r="J271" s="326"/>
      <c r="K271" s="326"/>
      <c r="L271" s="328"/>
      <c r="M271" s="326"/>
      <c r="N271" s="328"/>
      <c r="O271" s="326"/>
      <c r="P271" s="340">
        <v>139.26</v>
      </c>
      <c r="GO271" s="310"/>
      <c r="GP271" s="310"/>
      <c r="GQ271" s="310"/>
      <c r="GR271" s="310"/>
      <c r="GS271" s="310"/>
      <c r="GT271" s="310"/>
      <c r="GU271" s="310"/>
      <c r="GW271" s="274" t="s">
        <v>142</v>
      </c>
      <c r="GX271" s="274"/>
      <c r="GY271" s="274"/>
      <c r="GZ271" s="310"/>
      <c r="HA271" s="274"/>
      <c r="HB271" s="274"/>
      <c r="HC271" s="310"/>
      <c r="HD271" s="310"/>
      <c r="HF271" s="310"/>
    </row>
    <row r="272" spans="1:214" s="272" customFormat="1" ht="15" x14ac:dyDescent="0.25">
      <c r="A272" s="323"/>
      <c r="B272" s="324"/>
      <c r="C272" s="498" t="s">
        <v>333</v>
      </c>
      <c r="D272" s="498"/>
      <c r="E272" s="498"/>
      <c r="F272" s="498"/>
      <c r="G272" s="498"/>
      <c r="H272" s="325" t="s">
        <v>197</v>
      </c>
      <c r="I272" s="326"/>
      <c r="J272" s="326"/>
      <c r="K272" s="336">
        <v>0.11232</v>
      </c>
      <c r="L272" s="328"/>
      <c r="M272" s="326"/>
      <c r="N272" s="328"/>
      <c r="O272" s="326"/>
      <c r="P272" s="340">
        <v>54.15</v>
      </c>
      <c r="GO272" s="310"/>
      <c r="GP272" s="310"/>
      <c r="GQ272" s="310"/>
      <c r="GR272" s="310"/>
      <c r="GS272" s="310"/>
      <c r="GT272" s="310"/>
      <c r="GU272" s="310"/>
      <c r="GW272" s="274" t="s">
        <v>333</v>
      </c>
      <c r="GX272" s="274"/>
      <c r="GY272" s="274"/>
      <c r="GZ272" s="310"/>
      <c r="HA272" s="274"/>
      <c r="HB272" s="274"/>
      <c r="HC272" s="310"/>
      <c r="HD272" s="310"/>
      <c r="HF272" s="310"/>
    </row>
    <row r="273" spans="1:214" s="272" customFormat="1" ht="15" x14ac:dyDescent="0.25">
      <c r="A273" s="330"/>
      <c r="B273" s="324" t="s">
        <v>334</v>
      </c>
      <c r="C273" s="498" t="s">
        <v>335</v>
      </c>
      <c r="D273" s="498"/>
      <c r="E273" s="498"/>
      <c r="F273" s="498"/>
      <c r="G273" s="498"/>
      <c r="H273" s="325" t="s">
        <v>336</v>
      </c>
      <c r="I273" s="337">
        <v>0.2</v>
      </c>
      <c r="J273" s="331">
        <v>0.54</v>
      </c>
      <c r="K273" s="336">
        <v>5.6160000000000002E-2</v>
      </c>
      <c r="L273" s="332"/>
      <c r="M273" s="333"/>
      <c r="N273" s="334">
        <v>1610.43</v>
      </c>
      <c r="O273" s="326"/>
      <c r="P273" s="329">
        <v>90.44</v>
      </c>
      <c r="Q273" s="335"/>
      <c r="R273" s="335"/>
      <c r="GO273" s="310"/>
      <c r="GP273" s="310"/>
      <c r="GQ273" s="310"/>
      <c r="GR273" s="310"/>
      <c r="GS273" s="310"/>
      <c r="GT273" s="310"/>
      <c r="GU273" s="310"/>
      <c r="GW273" s="274"/>
      <c r="GX273" s="274" t="s">
        <v>335</v>
      </c>
      <c r="GY273" s="274"/>
      <c r="GZ273" s="310"/>
      <c r="HA273" s="274"/>
      <c r="HB273" s="274"/>
      <c r="HC273" s="310"/>
      <c r="HD273" s="310"/>
      <c r="HF273" s="310"/>
    </row>
    <row r="274" spans="1:214" s="272" customFormat="1" ht="15" x14ac:dyDescent="0.25">
      <c r="A274" s="338"/>
      <c r="B274" s="324" t="s">
        <v>337</v>
      </c>
      <c r="C274" s="498" t="s">
        <v>338</v>
      </c>
      <c r="D274" s="498"/>
      <c r="E274" s="498"/>
      <c r="F274" s="498"/>
      <c r="G274" s="498"/>
      <c r="H274" s="325" t="s">
        <v>197</v>
      </c>
      <c r="I274" s="337">
        <v>0.2</v>
      </c>
      <c r="J274" s="331">
        <v>0.54</v>
      </c>
      <c r="K274" s="336">
        <v>5.6160000000000002E-2</v>
      </c>
      <c r="L274" s="328"/>
      <c r="M274" s="326"/>
      <c r="N274" s="339">
        <v>552.65</v>
      </c>
      <c r="O274" s="326"/>
      <c r="P274" s="340">
        <v>31.04</v>
      </c>
      <c r="GO274" s="310"/>
      <c r="GP274" s="310"/>
      <c r="GQ274" s="310"/>
      <c r="GR274" s="310"/>
      <c r="GS274" s="310"/>
      <c r="GT274" s="310"/>
      <c r="GU274" s="310"/>
      <c r="GW274" s="274"/>
      <c r="GX274" s="274"/>
      <c r="GY274" s="274" t="s">
        <v>338</v>
      </c>
      <c r="GZ274" s="310"/>
      <c r="HA274" s="274"/>
      <c r="HB274" s="274"/>
      <c r="HC274" s="310"/>
      <c r="HD274" s="310"/>
      <c r="HF274" s="310"/>
    </row>
    <row r="275" spans="1:214" s="272" customFormat="1" ht="15" x14ac:dyDescent="0.25">
      <c r="A275" s="330"/>
      <c r="B275" s="324" t="s">
        <v>339</v>
      </c>
      <c r="C275" s="498" t="s">
        <v>340</v>
      </c>
      <c r="D275" s="498"/>
      <c r="E275" s="498"/>
      <c r="F275" s="498"/>
      <c r="G275" s="498"/>
      <c r="H275" s="325" t="s">
        <v>336</v>
      </c>
      <c r="I275" s="331">
        <v>3.34</v>
      </c>
      <c r="J275" s="331">
        <v>0.54</v>
      </c>
      <c r="K275" s="327">
        <v>0.93787200000000004</v>
      </c>
      <c r="L275" s="332"/>
      <c r="M275" s="333"/>
      <c r="N275" s="334">
        <v>2.68</v>
      </c>
      <c r="O275" s="326"/>
      <c r="P275" s="329">
        <v>2.5099999999999998</v>
      </c>
      <c r="Q275" s="335"/>
      <c r="R275" s="335"/>
      <c r="GO275" s="310"/>
      <c r="GP275" s="310"/>
      <c r="GQ275" s="310"/>
      <c r="GR275" s="310"/>
      <c r="GS275" s="310"/>
      <c r="GT275" s="310"/>
      <c r="GU275" s="310"/>
      <c r="GW275" s="274"/>
      <c r="GX275" s="274" t="s">
        <v>340</v>
      </c>
      <c r="GY275" s="274"/>
      <c r="GZ275" s="310"/>
      <c r="HA275" s="274"/>
      <c r="HB275" s="274"/>
      <c r="HC275" s="310"/>
      <c r="HD275" s="310"/>
      <c r="HF275" s="310"/>
    </row>
    <row r="276" spans="1:214" s="272" customFormat="1" ht="15" x14ac:dyDescent="0.25">
      <c r="A276" s="330"/>
      <c r="B276" s="324" t="s">
        <v>341</v>
      </c>
      <c r="C276" s="498" t="s">
        <v>342</v>
      </c>
      <c r="D276" s="498"/>
      <c r="E276" s="498"/>
      <c r="F276" s="498"/>
      <c r="G276" s="498"/>
      <c r="H276" s="325" t="s">
        <v>336</v>
      </c>
      <c r="I276" s="331">
        <v>3.34</v>
      </c>
      <c r="J276" s="331">
        <v>0.54</v>
      </c>
      <c r="K276" s="327">
        <v>0.93787200000000004</v>
      </c>
      <c r="L276" s="341">
        <v>8.84</v>
      </c>
      <c r="M276" s="342">
        <v>1.41</v>
      </c>
      <c r="N276" s="334">
        <v>12.46</v>
      </c>
      <c r="O276" s="326"/>
      <c r="P276" s="329">
        <v>11.69</v>
      </c>
      <c r="Q276" s="335"/>
      <c r="R276" s="335"/>
      <c r="GO276" s="310"/>
      <c r="GP276" s="310"/>
      <c r="GQ276" s="310"/>
      <c r="GR276" s="310"/>
      <c r="GS276" s="310"/>
      <c r="GT276" s="310"/>
      <c r="GU276" s="310"/>
      <c r="GW276" s="274"/>
      <c r="GX276" s="274" t="s">
        <v>342</v>
      </c>
      <c r="GY276" s="274"/>
      <c r="GZ276" s="310"/>
      <c r="HA276" s="274"/>
      <c r="HB276" s="274"/>
      <c r="HC276" s="310"/>
      <c r="HD276" s="310"/>
      <c r="HF276" s="310"/>
    </row>
    <row r="277" spans="1:214" s="272" customFormat="1" ht="15" x14ac:dyDescent="0.25">
      <c r="A277" s="330"/>
      <c r="B277" s="324" t="s">
        <v>343</v>
      </c>
      <c r="C277" s="498" t="s">
        <v>344</v>
      </c>
      <c r="D277" s="498"/>
      <c r="E277" s="498"/>
      <c r="F277" s="498"/>
      <c r="G277" s="498"/>
      <c r="H277" s="325" t="s">
        <v>336</v>
      </c>
      <c r="I277" s="337">
        <v>0.2</v>
      </c>
      <c r="J277" s="331">
        <v>0.54</v>
      </c>
      <c r="K277" s="336">
        <v>5.6160000000000002E-2</v>
      </c>
      <c r="L277" s="341">
        <v>477.92</v>
      </c>
      <c r="M277" s="342">
        <v>1.29</v>
      </c>
      <c r="N277" s="334">
        <v>616.52</v>
      </c>
      <c r="O277" s="326"/>
      <c r="P277" s="329">
        <v>34.619999999999997</v>
      </c>
      <c r="Q277" s="335"/>
      <c r="R277" s="335"/>
      <c r="GO277" s="310"/>
      <c r="GP277" s="310"/>
      <c r="GQ277" s="310"/>
      <c r="GR277" s="310"/>
      <c r="GS277" s="310"/>
      <c r="GT277" s="310"/>
      <c r="GU277" s="310"/>
      <c r="GW277" s="274"/>
      <c r="GX277" s="274" t="s">
        <v>344</v>
      </c>
      <c r="GY277" s="274"/>
      <c r="GZ277" s="310"/>
      <c r="HA277" s="274"/>
      <c r="HB277" s="274"/>
      <c r="HC277" s="310"/>
      <c r="HD277" s="310"/>
      <c r="HF277" s="310"/>
    </row>
    <row r="278" spans="1:214" s="272" customFormat="1" ht="15" x14ac:dyDescent="0.25">
      <c r="A278" s="338"/>
      <c r="B278" s="324" t="s">
        <v>345</v>
      </c>
      <c r="C278" s="498" t="s">
        <v>346</v>
      </c>
      <c r="D278" s="498"/>
      <c r="E278" s="498"/>
      <c r="F278" s="498"/>
      <c r="G278" s="498"/>
      <c r="H278" s="325" t="s">
        <v>197</v>
      </c>
      <c r="I278" s="337">
        <v>0.2</v>
      </c>
      <c r="J278" s="331">
        <v>0.54</v>
      </c>
      <c r="K278" s="336">
        <v>5.6160000000000002E-2</v>
      </c>
      <c r="L278" s="328"/>
      <c r="M278" s="326"/>
      <c r="N278" s="339">
        <v>411.42</v>
      </c>
      <c r="O278" s="326"/>
      <c r="P278" s="340">
        <v>23.11</v>
      </c>
      <c r="GO278" s="310"/>
      <c r="GP278" s="310"/>
      <c r="GQ278" s="310"/>
      <c r="GR278" s="310"/>
      <c r="GS278" s="310"/>
      <c r="GT278" s="310"/>
      <c r="GU278" s="310"/>
      <c r="GW278" s="274"/>
      <c r="GX278" s="274"/>
      <c r="GY278" s="274" t="s">
        <v>346</v>
      </c>
      <c r="GZ278" s="310"/>
      <c r="HA278" s="274"/>
      <c r="HB278" s="274"/>
      <c r="HC278" s="310"/>
      <c r="HD278" s="310"/>
      <c r="HF278" s="310"/>
    </row>
    <row r="279" spans="1:214" s="272" customFormat="1" ht="15" x14ac:dyDescent="0.25">
      <c r="A279" s="323"/>
      <c r="B279" s="324" t="s">
        <v>199</v>
      </c>
      <c r="C279" s="498" t="s">
        <v>198</v>
      </c>
      <c r="D279" s="498"/>
      <c r="E279" s="498"/>
      <c r="F279" s="498"/>
      <c r="G279" s="498"/>
      <c r="H279" s="325"/>
      <c r="I279" s="326"/>
      <c r="J279" s="326"/>
      <c r="K279" s="326"/>
      <c r="L279" s="328"/>
      <c r="M279" s="326"/>
      <c r="N279" s="328"/>
      <c r="O279" s="326"/>
      <c r="P279" s="340">
        <v>0</v>
      </c>
      <c r="GO279" s="310"/>
      <c r="GP279" s="310"/>
      <c r="GQ279" s="310"/>
      <c r="GR279" s="310"/>
      <c r="GS279" s="310"/>
      <c r="GT279" s="310"/>
      <c r="GU279" s="310"/>
      <c r="GW279" s="274" t="s">
        <v>198</v>
      </c>
      <c r="GX279" s="274"/>
      <c r="GY279" s="274"/>
      <c r="GZ279" s="310"/>
      <c r="HA279" s="274"/>
      <c r="HB279" s="274"/>
      <c r="HC279" s="310"/>
      <c r="HD279" s="310"/>
      <c r="HF279" s="310"/>
    </row>
    <row r="280" spans="1:214" s="272" customFormat="1" ht="23.25" x14ac:dyDescent="0.25">
      <c r="A280" s="330"/>
      <c r="B280" s="324" t="s">
        <v>347</v>
      </c>
      <c r="C280" s="498" t="s">
        <v>348</v>
      </c>
      <c r="D280" s="498"/>
      <c r="E280" s="498"/>
      <c r="F280" s="498"/>
      <c r="G280" s="498"/>
      <c r="H280" s="325" t="s">
        <v>189</v>
      </c>
      <c r="I280" s="343">
        <v>0.245</v>
      </c>
      <c r="J280" s="344">
        <v>0</v>
      </c>
      <c r="K280" s="344">
        <v>0</v>
      </c>
      <c r="L280" s="341">
        <v>37.71</v>
      </c>
      <c r="M280" s="342">
        <v>1.52</v>
      </c>
      <c r="N280" s="334">
        <v>57.32</v>
      </c>
      <c r="O280" s="326"/>
      <c r="P280" s="329">
        <v>0</v>
      </c>
      <c r="Q280" s="335"/>
      <c r="R280" s="335"/>
      <c r="GO280" s="310"/>
      <c r="GP280" s="310"/>
      <c r="GQ280" s="310"/>
      <c r="GR280" s="310"/>
      <c r="GS280" s="310"/>
      <c r="GT280" s="310"/>
      <c r="GU280" s="310"/>
      <c r="GW280" s="274"/>
      <c r="GX280" s="274" t="s">
        <v>348</v>
      </c>
      <c r="GY280" s="274"/>
      <c r="GZ280" s="310"/>
      <c r="HA280" s="274"/>
      <c r="HB280" s="274"/>
      <c r="HC280" s="310"/>
      <c r="HD280" s="310"/>
      <c r="HF280" s="310"/>
    </row>
    <row r="281" spans="1:214" s="272" customFormat="1" ht="23.25" x14ac:dyDescent="0.25">
      <c r="A281" s="330"/>
      <c r="B281" s="324" t="s">
        <v>349</v>
      </c>
      <c r="C281" s="498" t="s">
        <v>350</v>
      </c>
      <c r="D281" s="498"/>
      <c r="E281" s="498"/>
      <c r="F281" s="498"/>
      <c r="G281" s="498"/>
      <c r="H281" s="325" t="s">
        <v>214</v>
      </c>
      <c r="I281" s="336">
        <v>6.2E-4</v>
      </c>
      <c r="J281" s="344">
        <v>0</v>
      </c>
      <c r="K281" s="344">
        <v>0</v>
      </c>
      <c r="L281" s="345">
        <v>99190.96</v>
      </c>
      <c r="M281" s="346">
        <v>1.3</v>
      </c>
      <c r="N281" s="334">
        <v>128948.25</v>
      </c>
      <c r="O281" s="326"/>
      <c r="P281" s="329">
        <v>0</v>
      </c>
      <c r="Q281" s="335"/>
      <c r="R281" s="335"/>
      <c r="GO281" s="310"/>
      <c r="GP281" s="310"/>
      <c r="GQ281" s="310"/>
      <c r="GR281" s="310"/>
      <c r="GS281" s="310"/>
      <c r="GT281" s="310"/>
      <c r="GU281" s="310"/>
      <c r="GW281" s="274"/>
      <c r="GX281" s="274" t="s">
        <v>350</v>
      </c>
      <c r="GY281" s="274"/>
      <c r="GZ281" s="310"/>
      <c r="HA281" s="274"/>
      <c r="HB281" s="274"/>
      <c r="HC281" s="310"/>
      <c r="HD281" s="310"/>
      <c r="HF281" s="310"/>
    </row>
    <row r="282" spans="1:214" s="272" customFormat="1" ht="15" x14ac:dyDescent="0.25">
      <c r="A282" s="330"/>
      <c r="B282" s="324" t="s">
        <v>351</v>
      </c>
      <c r="C282" s="498" t="s">
        <v>352</v>
      </c>
      <c r="D282" s="498"/>
      <c r="E282" s="498"/>
      <c r="F282" s="498"/>
      <c r="G282" s="498"/>
      <c r="H282" s="325" t="s">
        <v>353</v>
      </c>
      <c r="I282" s="331">
        <v>0.25</v>
      </c>
      <c r="J282" s="344">
        <v>0</v>
      </c>
      <c r="K282" s="344">
        <v>0</v>
      </c>
      <c r="L282" s="341">
        <v>931.11</v>
      </c>
      <c r="M282" s="342">
        <v>1.61</v>
      </c>
      <c r="N282" s="334">
        <v>1499.09</v>
      </c>
      <c r="O282" s="326"/>
      <c r="P282" s="329">
        <v>0</v>
      </c>
      <c r="Q282" s="335"/>
      <c r="R282" s="335"/>
      <c r="GO282" s="310"/>
      <c r="GP282" s="310"/>
      <c r="GQ282" s="310"/>
      <c r="GR282" s="310"/>
      <c r="GS282" s="310"/>
      <c r="GT282" s="310"/>
      <c r="GU282" s="310"/>
      <c r="GW282" s="274"/>
      <c r="GX282" s="274" t="s">
        <v>352</v>
      </c>
      <c r="GY282" s="274"/>
      <c r="GZ282" s="310"/>
      <c r="HA282" s="274"/>
      <c r="HB282" s="274"/>
      <c r="HC282" s="310"/>
      <c r="HD282" s="310"/>
      <c r="HF282" s="310"/>
    </row>
    <row r="283" spans="1:214" s="272" customFormat="1" ht="15" x14ac:dyDescent="0.25">
      <c r="A283" s="330"/>
      <c r="B283" s="324" t="s">
        <v>354</v>
      </c>
      <c r="C283" s="498" t="s">
        <v>355</v>
      </c>
      <c r="D283" s="498"/>
      <c r="E283" s="498"/>
      <c r="F283" s="498"/>
      <c r="G283" s="498"/>
      <c r="H283" s="325" t="s">
        <v>214</v>
      </c>
      <c r="I283" s="336">
        <v>7.2000000000000005E-4</v>
      </c>
      <c r="J283" s="344">
        <v>0</v>
      </c>
      <c r="K283" s="344">
        <v>0</v>
      </c>
      <c r="L283" s="345">
        <v>82698.14</v>
      </c>
      <c r="M283" s="342">
        <v>1.29</v>
      </c>
      <c r="N283" s="334">
        <v>106680.6</v>
      </c>
      <c r="O283" s="326"/>
      <c r="P283" s="329">
        <v>0</v>
      </c>
      <c r="Q283" s="335"/>
      <c r="R283" s="335"/>
      <c r="GO283" s="310"/>
      <c r="GP283" s="310"/>
      <c r="GQ283" s="310"/>
      <c r="GR283" s="310"/>
      <c r="GS283" s="310"/>
      <c r="GT283" s="310"/>
      <c r="GU283" s="310"/>
      <c r="GW283" s="274"/>
      <c r="GX283" s="274" t="s">
        <v>355</v>
      </c>
      <c r="GY283" s="274"/>
      <c r="GZ283" s="310"/>
      <c r="HA283" s="274"/>
      <c r="HB283" s="274"/>
      <c r="HC283" s="310"/>
      <c r="HD283" s="310"/>
      <c r="HF283" s="310"/>
    </row>
    <row r="284" spans="1:214" s="272" customFormat="1" ht="15" x14ac:dyDescent="0.25">
      <c r="A284" s="347"/>
      <c r="B284" s="321"/>
      <c r="C284" s="493" t="s">
        <v>356</v>
      </c>
      <c r="D284" s="493"/>
      <c r="E284" s="493"/>
      <c r="F284" s="493"/>
      <c r="G284" s="493"/>
      <c r="H284" s="313"/>
      <c r="I284" s="314"/>
      <c r="J284" s="314"/>
      <c r="K284" s="314"/>
      <c r="L284" s="317"/>
      <c r="M284" s="314"/>
      <c r="N284" s="348"/>
      <c r="O284" s="314"/>
      <c r="P284" s="349">
        <v>1783.61</v>
      </c>
      <c r="Q284" s="335"/>
      <c r="R284" s="335"/>
      <c r="GO284" s="310"/>
      <c r="GP284" s="310"/>
      <c r="GQ284" s="310"/>
      <c r="GR284" s="310"/>
      <c r="GS284" s="310"/>
      <c r="GT284" s="310"/>
      <c r="GU284" s="310"/>
      <c r="GW284" s="274"/>
      <c r="GX284" s="274"/>
      <c r="GY284" s="274"/>
      <c r="GZ284" s="310" t="s">
        <v>356</v>
      </c>
      <c r="HA284" s="274"/>
      <c r="HB284" s="274"/>
      <c r="HC284" s="310"/>
      <c r="HD284" s="310"/>
      <c r="HF284" s="310"/>
    </row>
    <row r="285" spans="1:214" s="272" customFormat="1" ht="15" x14ac:dyDescent="0.25">
      <c r="A285" s="338" t="s">
        <v>295</v>
      </c>
      <c r="B285" s="324" t="s">
        <v>357</v>
      </c>
      <c r="C285" s="498" t="s">
        <v>358</v>
      </c>
      <c r="D285" s="498"/>
      <c r="E285" s="498"/>
      <c r="F285" s="498"/>
      <c r="G285" s="498"/>
      <c r="H285" s="325" t="s">
        <v>192</v>
      </c>
      <c r="I285" s="344">
        <v>2</v>
      </c>
      <c r="J285" s="326"/>
      <c r="K285" s="344">
        <v>2</v>
      </c>
      <c r="L285" s="328"/>
      <c r="M285" s="326"/>
      <c r="N285" s="328"/>
      <c r="O285" s="337">
        <v>0.4</v>
      </c>
      <c r="P285" s="340">
        <v>23.56</v>
      </c>
      <c r="GO285" s="310"/>
      <c r="GP285" s="310"/>
      <c r="GQ285" s="310"/>
      <c r="GR285" s="310"/>
      <c r="GS285" s="310"/>
      <c r="GT285" s="310"/>
      <c r="GU285" s="310"/>
      <c r="GW285" s="274"/>
      <c r="GX285" s="274"/>
      <c r="GY285" s="274"/>
      <c r="GZ285" s="310"/>
      <c r="HA285" s="274" t="s">
        <v>358</v>
      </c>
      <c r="HB285" s="274"/>
      <c r="HC285" s="310"/>
      <c r="HD285" s="310"/>
      <c r="HF285" s="310"/>
    </row>
    <row r="286" spans="1:214" s="272" customFormat="1" ht="15" x14ac:dyDescent="0.25">
      <c r="A286" s="338"/>
      <c r="B286" s="324"/>
      <c r="C286" s="498" t="s">
        <v>196</v>
      </c>
      <c r="D286" s="498"/>
      <c r="E286" s="498"/>
      <c r="F286" s="498"/>
      <c r="G286" s="498"/>
      <c r="H286" s="325"/>
      <c r="I286" s="326"/>
      <c r="J286" s="326"/>
      <c r="K286" s="326"/>
      <c r="L286" s="328"/>
      <c r="M286" s="326"/>
      <c r="N286" s="328"/>
      <c r="O286" s="326"/>
      <c r="P286" s="329">
        <v>1644.35</v>
      </c>
      <c r="GO286" s="310"/>
      <c r="GP286" s="310"/>
      <c r="GQ286" s="310"/>
      <c r="GR286" s="310"/>
      <c r="GS286" s="310"/>
      <c r="GT286" s="310"/>
      <c r="GU286" s="310"/>
      <c r="GW286" s="274"/>
      <c r="GX286" s="274"/>
      <c r="GY286" s="274"/>
      <c r="GZ286" s="310"/>
      <c r="HA286" s="274"/>
      <c r="HB286" s="274" t="s">
        <v>196</v>
      </c>
      <c r="HC286" s="310"/>
      <c r="HD286" s="310"/>
      <c r="HF286" s="310"/>
    </row>
    <row r="287" spans="1:214" s="272" customFormat="1" ht="15" x14ac:dyDescent="0.25">
      <c r="A287" s="338"/>
      <c r="B287" s="324" t="s">
        <v>206</v>
      </c>
      <c r="C287" s="498" t="s">
        <v>205</v>
      </c>
      <c r="D287" s="498"/>
      <c r="E287" s="498"/>
      <c r="F287" s="498"/>
      <c r="G287" s="498"/>
      <c r="H287" s="325" t="s">
        <v>192</v>
      </c>
      <c r="I287" s="344">
        <v>97</v>
      </c>
      <c r="J287" s="326"/>
      <c r="K287" s="344">
        <v>97</v>
      </c>
      <c r="L287" s="328"/>
      <c r="M287" s="326"/>
      <c r="N287" s="328"/>
      <c r="O287" s="326"/>
      <c r="P287" s="329">
        <v>1595.02</v>
      </c>
      <c r="GO287" s="310"/>
      <c r="GP287" s="310"/>
      <c r="GQ287" s="310"/>
      <c r="GR287" s="310"/>
      <c r="GS287" s="310"/>
      <c r="GT287" s="310"/>
      <c r="GU287" s="310"/>
      <c r="GW287" s="274"/>
      <c r="GX287" s="274"/>
      <c r="GY287" s="274"/>
      <c r="GZ287" s="310"/>
      <c r="HA287" s="274"/>
      <c r="HB287" s="274" t="s">
        <v>205</v>
      </c>
      <c r="HC287" s="310"/>
      <c r="HD287" s="310"/>
      <c r="HF287" s="310"/>
    </row>
    <row r="288" spans="1:214" s="272" customFormat="1" ht="15" x14ac:dyDescent="0.25">
      <c r="A288" s="338"/>
      <c r="B288" s="324" t="s">
        <v>204</v>
      </c>
      <c r="C288" s="498" t="s">
        <v>203</v>
      </c>
      <c r="D288" s="498"/>
      <c r="E288" s="498"/>
      <c r="F288" s="498"/>
      <c r="G288" s="498"/>
      <c r="H288" s="325" t="s">
        <v>192</v>
      </c>
      <c r="I288" s="344">
        <v>51</v>
      </c>
      <c r="J288" s="326"/>
      <c r="K288" s="344">
        <v>51</v>
      </c>
      <c r="L288" s="328"/>
      <c r="M288" s="326"/>
      <c r="N288" s="328"/>
      <c r="O288" s="326"/>
      <c r="P288" s="340">
        <v>838.62</v>
      </c>
      <c r="GO288" s="310"/>
      <c r="GP288" s="310"/>
      <c r="GQ288" s="310"/>
      <c r="GR288" s="310"/>
      <c r="GS288" s="310"/>
      <c r="GT288" s="310"/>
      <c r="GU288" s="310"/>
      <c r="GW288" s="274"/>
      <c r="GX288" s="274"/>
      <c r="GY288" s="274"/>
      <c r="GZ288" s="310"/>
      <c r="HA288" s="274"/>
      <c r="HB288" s="274" t="s">
        <v>203</v>
      </c>
      <c r="HC288" s="310"/>
      <c r="HD288" s="310"/>
      <c r="HF288" s="310"/>
    </row>
    <row r="289" spans="1:214" s="272" customFormat="1" ht="15" x14ac:dyDescent="0.25">
      <c r="A289" s="350"/>
      <c r="B289" s="351"/>
      <c r="C289" s="493" t="s">
        <v>187</v>
      </c>
      <c r="D289" s="493"/>
      <c r="E289" s="493"/>
      <c r="F289" s="493"/>
      <c r="G289" s="493"/>
      <c r="H289" s="313"/>
      <c r="I289" s="314"/>
      <c r="J289" s="314"/>
      <c r="K289" s="314"/>
      <c r="L289" s="317"/>
      <c r="M289" s="314"/>
      <c r="N289" s="348">
        <v>8155.4</v>
      </c>
      <c r="O289" s="314"/>
      <c r="P289" s="349">
        <v>4240.8100000000004</v>
      </c>
      <c r="GO289" s="310"/>
      <c r="GP289" s="310"/>
      <c r="GQ289" s="310"/>
      <c r="GR289" s="310"/>
      <c r="GS289" s="310"/>
      <c r="GT289" s="310"/>
      <c r="GU289" s="310"/>
      <c r="GW289" s="274"/>
      <c r="GX289" s="274"/>
      <c r="GY289" s="274"/>
      <c r="GZ289" s="310"/>
      <c r="HA289" s="274"/>
      <c r="HB289" s="274"/>
      <c r="HC289" s="310" t="s">
        <v>187</v>
      </c>
      <c r="HD289" s="310"/>
      <c r="HF289" s="310"/>
    </row>
    <row r="290" spans="1:214" s="272" customFormat="1" ht="15" x14ac:dyDescent="0.25">
      <c r="A290" s="495" t="s">
        <v>270</v>
      </c>
      <c r="B290" s="496"/>
      <c r="C290" s="496"/>
      <c r="D290" s="496"/>
      <c r="E290" s="496"/>
      <c r="F290" s="496"/>
      <c r="G290" s="496"/>
      <c r="H290" s="496"/>
      <c r="I290" s="496"/>
      <c r="J290" s="496"/>
      <c r="K290" s="496"/>
      <c r="L290" s="496"/>
      <c r="M290" s="496"/>
      <c r="N290" s="496"/>
      <c r="O290" s="496"/>
      <c r="P290" s="497"/>
      <c r="GO290" s="310"/>
      <c r="GP290" s="310" t="s">
        <v>270</v>
      </c>
      <c r="GQ290" s="310"/>
      <c r="GR290" s="310"/>
      <c r="GS290" s="310"/>
      <c r="GT290" s="310"/>
      <c r="GU290" s="310"/>
      <c r="GW290" s="274"/>
      <c r="GX290" s="274"/>
      <c r="GY290" s="274"/>
      <c r="GZ290" s="310"/>
      <c r="HA290" s="274"/>
      <c r="HB290" s="274"/>
      <c r="HC290" s="310"/>
      <c r="HD290" s="310"/>
      <c r="HF290" s="310"/>
    </row>
    <row r="291" spans="1:214" s="272" customFormat="1" ht="23.25" x14ac:dyDescent="0.25">
      <c r="A291" s="311" t="s">
        <v>228</v>
      </c>
      <c r="B291" s="312" t="s">
        <v>327</v>
      </c>
      <c r="C291" s="494" t="s">
        <v>221</v>
      </c>
      <c r="D291" s="494"/>
      <c r="E291" s="494"/>
      <c r="F291" s="494"/>
      <c r="G291" s="494"/>
      <c r="H291" s="313" t="s">
        <v>212</v>
      </c>
      <c r="I291" s="314">
        <v>12.3</v>
      </c>
      <c r="J291" s="315">
        <v>1</v>
      </c>
      <c r="K291" s="372">
        <v>12.3</v>
      </c>
      <c r="L291" s="317"/>
      <c r="M291" s="314"/>
      <c r="N291" s="318"/>
      <c r="O291" s="314"/>
      <c r="P291" s="319"/>
      <c r="GO291" s="310"/>
      <c r="GP291" s="310"/>
      <c r="GQ291" s="310" t="s">
        <v>221</v>
      </c>
      <c r="GR291" s="310" t="s">
        <v>178</v>
      </c>
      <c r="GS291" s="310" t="s">
        <v>178</v>
      </c>
      <c r="GT291" s="310" t="s">
        <v>178</v>
      </c>
      <c r="GU291" s="310" t="s">
        <v>178</v>
      </c>
      <c r="GW291" s="274"/>
      <c r="GX291" s="274"/>
      <c r="GY291" s="274"/>
      <c r="GZ291" s="310"/>
      <c r="HA291" s="274"/>
      <c r="HB291" s="274"/>
      <c r="HC291" s="310"/>
      <c r="HD291" s="310"/>
      <c r="HF291" s="310"/>
    </row>
    <row r="292" spans="1:214" s="272" customFormat="1" ht="23.25" x14ac:dyDescent="0.25">
      <c r="A292" s="320"/>
      <c r="B292" s="321" t="s">
        <v>372</v>
      </c>
      <c r="C292" s="485" t="s">
        <v>373</v>
      </c>
      <c r="D292" s="485"/>
      <c r="E292" s="485"/>
      <c r="F292" s="485"/>
      <c r="G292" s="485"/>
      <c r="H292" s="485"/>
      <c r="I292" s="485"/>
      <c r="J292" s="485"/>
      <c r="K292" s="485"/>
      <c r="L292" s="485"/>
      <c r="M292" s="485"/>
      <c r="N292" s="485"/>
      <c r="O292" s="485"/>
      <c r="P292" s="492"/>
      <c r="GO292" s="310"/>
      <c r="GP292" s="310"/>
      <c r="GQ292" s="310"/>
      <c r="GR292" s="310"/>
      <c r="GS292" s="310"/>
      <c r="GT292" s="310"/>
      <c r="GU292" s="310"/>
      <c r="GV292" s="322" t="s">
        <v>373</v>
      </c>
      <c r="GW292" s="274"/>
      <c r="GX292" s="274"/>
      <c r="GY292" s="274"/>
      <c r="GZ292" s="310"/>
      <c r="HA292" s="274"/>
      <c r="HB292" s="274"/>
      <c r="HC292" s="310"/>
      <c r="HD292" s="310"/>
      <c r="HF292" s="310"/>
    </row>
    <row r="293" spans="1:214" s="272" customFormat="1" ht="22.5" x14ac:dyDescent="0.25">
      <c r="A293" s="320"/>
      <c r="B293" s="321" t="s">
        <v>329</v>
      </c>
      <c r="C293" s="485" t="s">
        <v>220</v>
      </c>
      <c r="D293" s="485"/>
      <c r="E293" s="485"/>
      <c r="F293" s="485"/>
      <c r="G293" s="485"/>
      <c r="H293" s="485"/>
      <c r="I293" s="485"/>
      <c r="J293" s="485"/>
      <c r="K293" s="485"/>
      <c r="L293" s="485"/>
      <c r="M293" s="485"/>
      <c r="N293" s="485"/>
      <c r="O293" s="485"/>
      <c r="P293" s="492"/>
      <c r="GO293" s="310"/>
      <c r="GP293" s="310"/>
      <c r="GQ293" s="310"/>
      <c r="GR293" s="310"/>
      <c r="GS293" s="310"/>
      <c r="GT293" s="310"/>
      <c r="GU293" s="310"/>
      <c r="GV293" s="322" t="s">
        <v>220</v>
      </c>
      <c r="GW293" s="274"/>
      <c r="GX293" s="274"/>
      <c r="GY293" s="274"/>
      <c r="GZ293" s="310"/>
      <c r="HA293" s="274"/>
      <c r="HB293" s="274"/>
      <c r="HC293" s="310"/>
      <c r="HD293" s="310"/>
      <c r="HF293" s="310"/>
    </row>
    <row r="294" spans="1:214" s="272" customFormat="1" ht="15" x14ac:dyDescent="0.25">
      <c r="A294" s="323"/>
      <c r="B294" s="324" t="s">
        <v>200</v>
      </c>
      <c r="C294" s="498" t="s">
        <v>330</v>
      </c>
      <c r="D294" s="498"/>
      <c r="E294" s="498"/>
      <c r="F294" s="498"/>
      <c r="G294" s="498"/>
      <c r="H294" s="325" t="s">
        <v>197</v>
      </c>
      <c r="I294" s="326"/>
      <c r="J294" s="326"/>
      <c r="K294" s="336">
        <v>93.519360000000006</v>
      </c>
      <c r="L294" s="328"/>
      <c r="M294" s="326"/>
      <c r="N294" s="328"/>
      <c r="O294" s="326"/>
      <c r="P294" s="329">
        <v>37614.42</v>
      </c>
      <c r="GO294" s="310"/>
      <c r="GP294" s="310"/>
      <c r="GQ294" s="310"/>
      <c r="GR294" s="310"/>
      <c r="GS294" s="310"/>
      <c r="GT294" s="310"/>
      <c r="GU294" s="310"/>
      <c r="GW294" s="274" t="s">
        <v>330</v>
      </c>
      <c r="GX294" s="274"/>
      <c r="GY294" s="274"/>
      <c r="GZ294" s="310"/>
      <c r="HA294" s="274"/>
      <c r="HB294" s="274"/>
      <c r="HC294" s="310"/>
      <c r="HD294" s="310"/>
      <c r="HF294" s="310"/>
    </row>
    <row r="295" spans="1:214" s="272" customFormat="1" ht="15" x14ac:dyDescent="0.25">
      <c r="A295" s="330"/>
      <c r="B295" s="324" t="s">
        <v>331</v>
      </c>
      <c r="C295" s="498" t="s">
        <v>332</v>
      </c>
      <c r="D295" s="498"/>
      <c r="E295" s="498"/>
      <c r="F295" s="498"/>
      <c r="G295" s="498"/>
      <c r="H295" s="325" t="s">
        <v>197</v>
      </c>
      <c r="I295" s="331">
        <v>14.08</v>
      </c>
      <c r="J295" s="331">
        <v>0.54</v>
      </c>
      <c r="K295" s="336">
        <v>93.519360000000006</v>
      </c>
      <c r="L295" s="332"/>
      <c r="M295" s="333"/>
      <c r="N295" s="334">
        <v>402.21</v>
      </c>
      <c r="O295" s="326"/>
      <c r="P295" s="329">
        <v>37614.42</v>
      </c>
      <c r="Q295" s="335"/>
      <c r="R295" s="335"/>
      <c r="GO295" s="310"/>
      <c r="GP295" s="310"/>
      <c r="GQ295" s="310"/>
      <c r="GR295" s="310"/>
      <c r="GS295" s="310"/>
      <c r="GT295" s="310"/>
      <c r="GU295" s="310"/>
      <c r="GW295" s="274"/>
      <c r="GX295" s="274" t="s">
        <v>332</v>
      </c>
      <c r="GY295" s="274"/>
      <c r="GZ295" s="310"/>
      <c r="HA295" s="274"/>
      <c r="HB295" s="274"/>
      <c r="HC295" s="310"/>
      <c r="HD295" s="310"/>
      <c r="HF295" s="310"/>
    </row>
    <row r="296" spans="1:214" s="272" customFormat="1" ht="15" x14ac:dyDescent="0.25">
      <c r="A296" s="323"/>
      <c r="B296" s="324" t="s">
        <v>201</v>
      </c>
      <c r="C296" s="498" t="s">
        <v>142</v>
      </c>
      <c r="D296" s="498"/>
      <c r="E296" s="498"/>
      <c r="F296" s="498"/>
      <c r="G296" s="498"/>
      <c r="H296" s="325"/>
      <c r="I296" s="326"/>
      <c r="J296" s="326"/>
      <c r="K296" s="326"/>
      <c r="L296" s="328"/>
      <c r="M296" s="326"/>
      <c r="N296" s="328"/>
      <c r="O296" s="326"/>
      <c r="P296" s="329">
        <v>3294.16</v>
      </c>
      <c r="GO296" s="310"/>
      <c r="GP296" s="310"/>
      <c r="GQ296" s="310"/>
      <c r="GR296" s="310"/>
      <c r="GS296" s="310"/>
      <c r="GT296" s="310"/>
      <c r="GU296" s="310"/>
      <c r="GW296" s="274" t="s">
        <v>142</v>
      </c>
      <c r="GX296" s="274"/>
      <c r="GY296" s="274"/>
      <c r="GZ296" s="310"/>
      <c r="HA296" s="274"/>
      <c r="HB296" s="274"/>
      <c r="HC296" s="310"/>
      <c r="HD296" s="310"/>
      <c r="HF296" s="310"/>
    </row>
    <row r="297" spans="1:214" s="272" customFormat="1" ht="15" x14ac:dyDescent="0.25">
      <c r="A297" s="323"/>
      <c r="B297" s="324"/>
      <c r="C297" s="498" t="s">
        <v>333</v>
      </c>
      <c r="D297" s="498"/>
      <c r="E297" s="498"/>
      <c r="F297" s="498"/>
      <c r="G297" s="498"/>
      <c r="H297" s="325" t="s">
        <v>197</v>
      </c>
      <c r="I297" s="326"/>
      <c r="J297" s="326"/>
      <c r="K297" s="370">
        <v>2.6568000000000001</v>
      </c>
      <c r="L297" s="328"/>
      <c r="M297" s="326"/>
      <c r="N297" s="328"/>
      <c r="O297" s="326"/>
      <c r="P297" s="329">
        <v>1280.67</v>
      </c>
      <c r="GO297" s="310"/>
      <c r="GP297" s="310"/>
      <c r="GQ297" s="310"/>
      <c r="GR297" s="310"/>
      <c r="GS297" s="310"/>
      <c r="GT297" s="310"/>
      <c r="GU297" s="310"/>
      <c r="GW297" s="274" t="s">
        <v>333</v>
      </c>
      <c r="GX297" s="274"/>
      <c r="GY297" s="274"/>
      <c r="GZ297" s="310"/>
      <c r="HA297" s="274"/>
      <c r="HB297" s="274"/>
      <c r="HC297" s="310"/>
      <c r="HD297" s="310"/>
      <c r="HF297" s="310"/>
    </row>
    <row r="298" spans="1:214" s="272" customFormat="1" ht="15" x14ac:dyDescent="0.25">
      <c r="A298" s="330"/>
      <c r="B298" s="324" t="s">
        <v>334</v>
      </c>
      <c r="C298" s="498" t="s">
        <v>335</v>
      </c>
      <c r="D298" s="498"/>
      <c r="E298" s="498"/>
      <c r="F298" s="498"/>
      <c r="G298" s="498"/>
      <c r="H298" s="325" t="s">
        <v>336</v>
      </c>
      <c r="I298" s="337">
        <v>0.2</v>
      </c>
      <c r="J298" s="331">
        <v>0.54</v>
      </c>
      <c r="K298" s="370">
        <v>1.3284</v>
      </c>
      <c r="L298" s="332"/>
      <c r="M298" s="333"/>
      <c r="N298" s="334">
        <v>1610.43</v>
      </c>
      <c r="O298" s="326"/>
      <c r="P298" s="329">
        <v>2139.3000000000002</v>
      </c>
      <c r="Q298" s="335"/>
      <c r="R298" s="335"/>
      <c r="GO298" s="310"/>
      <c r="GP298" s="310"/>
      <c r="GQ298" s="310"/>
      <c r="GR298" s="310"/>
      <c r="GS298" s="310"/>
      <c r="GT298" s="310"/>
      <c r="GU298" s="310"/>
      <c r="GW298" s="274"/>
      <c r="GX298" s="274" t="s">
        <v>335</v>
      </c>
      <c r="GY298" s="274"/>
      <c r="GZ298" s="310"/>
      <c r="HA298" s="274"/>
      <c r="HB298" s="274"/>
      <c r="HC298" s="310"/>
      <c r="HD298" s="310"/>
      <c r="HF298" s="310"/>
    </row>
    <row r="299" spans="1:214" s="272" customFormat="1" ht="15" x14ac:dyDescent="0.25">
      <c r="A299" s="338"/>
      <c r="B299" s="324" t="s">
        <v>337</v>
      </c>
      <c r="C299" s="498" t="s">
        <v>338</v>
      </c>
      <c r="D299" s="498"/>
      <c r="E299" s="498"/>
      <c r="F299" s="498"/>
      <c r="G299" s="498"/>
      <c r="H299" s="325" t="s">
        <v>197</v>
      </c>
      <c r="I299" s="337">
        <v>0.2</v>
      </c>
      <c r="J299" s="331">
        <v>0.54</v>
      </c>
      <c r="K299" s="370">
        <v>1.3284</v>
      </c>
      <c r="L299" s="328"/>
      <c r="M299" s="326"/>
      <c r="N299" s="339">
        <v>552.65</v>
      </c>
      <c r="O299" s="326"/>
      <c r="P299" s="340">
        <v>734.14</v>
      </c>
      <c r="GO299" s="310"/>
      <c r="GP299" s="310"/>
      <c r="GQ299" s="310"/>
      <c r="GR299" s="310"/>
      <c r="GS299" s="310"/>
      <c r="GT299" s="310"/>
      <c r="GU299" s="310"/>
      <c r="GW299" s="274"/>
      <c r="GX299" s="274"/>
      <c r="GY299" s="274" t="s">
        <v>338</v>
      </c>
      <c r="GZ299" s="310"/>
      <c r="HA299" s="274"/>
      <c r="HB299" s="274"/>
      <c r="HC299" s="310"/>
      <c r="HD299" s="310"/>
      <c r="HF299" s="310"/>
    </row>
    <row r="300" spans="1:214" s="272" customFormat="1" ht="15" x14ac:dyDescent="0.25">
      <c r="A300" s="330"/>
      <c r="B300" s="324" t="s">
        <v>339</v>
      </c>
      <c r="C300" s="498" t="s">
        <v>340</v>
      </c>
      <c r="D300" s="498"/>
      <c r="E300" s="498"/>
      <c r="F300" s="498"/>
      <c r="G300" s="498"/>
      <c r="H300" s="325" t="s">
        <v>336</v>
      </c>
      <c r="I300" s="331">
        <v>3.34</v>
      </c>
      <c r="J300" s="331">
        <v>0.54</v>
      </c>
      <c r="K300" s="336">
        <v>22.184280000000001</v>
      </c>
      <c r="L300" s="332"/>
      <c r="M300" s="333"/>
      <c r="N300" s="334">
        <v>2.68</v>
      </c>
      <c r="O300" s="326"/>
      <c r="P300" s="329">
        <v>59.45</v>
      </c>
      <c r="Q300" s="335"/>
      <c r="R300" s="335"/>
      <c r="GO300" s="310"/>
      <c r="GP300" s="310"/>
      <c r="GQ300" s="310"/>
      <c r="GR300" s="310"/>
      <c r="GS300" s="310"/>
      <c r="GT300" s="310"/>
      <c r="GU300" s="310"/>
      <c r="GW300" s="274"/>
      <c r="GX300" s="274" t="s">
        <v>340</v>
      </c>
      <c r="GY300" s="274"/>
      <c r="GZ300" s="310"/>
      <c r="HA300" s="274"/>
      <c r="HB300" s="274"/>
      <c r="HC300" s="310"/>
      <c r="HD300" s="310"/>
      <c r="HF300" s="310"/>
    </row>
    <row r="301" spans="1:214" s="272" customFormat="1" ht="15" x14ac:dyDescent="0.25">
      <c r="A301" s="330"/>
      <c r="B301" s="324" t="s">
        <v>341</v>
      </c>
      <c r="C301" s="498" t="s">
        <v>342</v>
      </c>
      <c r="D301" s="498"/>
      <c r="E301" s="498"/>
      <c r="F301" s="498"/>
      <c r="G301" s="498"/>
      <c r="H301" s="325" t="s">
        <v>336</v>
      </c>
      <c r="I301" s="331">
        <v>3.34</v>
      </c>
      <c r="J301" s="331">
        <v>0.54</v>
      </c>
      <c r="K301" s="336">
        <v>22.184280000000001</v>
      </c>
      <c r="L301" s="341">
        <v>8.84</v>
      </c>
      <c r="M301" s="342">
        <v>1.41</v>
      </c>
      <c r="N301" s="334">
        <v>12.46</v>
      </c>
      <c r="O301" s="326"/>
      <c r="P301" s="329">
        <v>276.42</v>
      </c>
      <c r="Q301" s="335"/>
      <c r="R301" s="335"/>
      <c r="GO301" s="310"/>
      <c r="GP301" s="310"/>
      <c r="GQ301" s="310"/>
      <c r="GR301" s="310"/>
      <c r="GS301" s="310"/>
      <c r="GT301" s="310"/>
      <c r="GU301" s="310"/>
      <c r="GW301" s="274"/>
      <c r="GX301" s="274" t="s">
        <v>342</v>
      </c>
      <c r="GY301" s="274"/>
      <c r="GZ301" s="310"/>
      <c r="HA301" s="274"/>
      <c r="HB301" s="274"/>
      <c r="HC301" s="310"/>
      <c r="HD301" s="310"/>
      <c r="HF301" s="310"/>
    </row>
    <row r="302" spans="1:214" s="272" customFormat="1" ht="15" x14ac:dyDescent="0.25">
      <c r="A302" s="330"/>
      <c r="B302" s="324" t="s">
        <v>343</v>
      </c>
      <c r="C302" s="498" t="s">
        <v>344</v>
      </c>
      <c r="D302" s="498"/>
      <c r="E302" s="498"/>
      <c r="F302" s="498"/>
      <c r="G302" s="498"/>
      <c r="H302" s="325" t="s">
        <v>336</v>
      </c>
      <c r="I302" s="337">
        <v>0.2</v>
      </c>
      <c r="J302" s="331">
        <v>0.54</v>
      </c>
      <c r="K302" s="370">
        <v>1.3284</v>
      </c>
      <c r="L302" s="341">
        <v>477.92</v>
      </c>
      <c r="M302" s="342">
        <v>1.29</v>
      </c>
      <c r="N302" s="334">
        <v>616.52</v>
      </c>
      <c r="O302" s="326"/>
      <c r="P302" s="329">
        <v>818.99</v>
      </c>
      <c r="Q302" s="335"/>
      <c r="R302" s="335"/>
      <c r="GO302" s="310"/>
      <c r="GP302" s="310"/>
      <c r="GQ302" s="310"/>
      <c r="GR302" s="310"/>
      <c r="GS302" s="310"/>
      <c r="GT302" s="310"/>
      <c r="GU302" s="310"/>
      <c r="GW302" s="274"/>
      <c r="GX302" s="274" t="s">
        <v>344</v>
      </c>
      <c r="GY302" s="274"/>
      <c r="GZ302" s="310"/>
      <c r="HA302" s="274"/>
      <c r="HB302" s="274"/>
      <c r="HC302" s="310"/>
      <c r="HD302" s="310"/>
      <c r="HF302" s="310"/>
    </row>
    <row r="303" spans="1:214" s="272" customFormat="1" ht="15" x14ac:dyDescent="0.25">
      <c r="A303" s="338"/>
      <c r="B303" s="324" t="s">
        <v>345</v>
      </c>
      <c r="C303" s="498" t="s">
        <v>346</v>
      </c>
      <c r="D303" s="498"/>
      <c r="E303" s="498"/>
      <c r="F303" s="498"/>
      <c r="G303" s="498"/>
      <c r="H303" s="325" t="s">
        <v>197</v>
      </c>
      <c r="I303" s="337">
        <v>0.2</v>
      </c>
      <c r="J303" s="331">
        <v>0.54</v>
      </c>
      <c r="K303" s="370">
        <v>1.3284</v>
      </c>
      <c r="L303" s="328"/>
      <c r="M303" s="326"/>
      <c r="N303" s="339">
        <v>411.42</v>
      </c>
      <c r="O303" s="326"/>
      <c r="P303" s="340">
        <v>546.53</v>
      </c>
      <c r="GO303" s="310"/>
      <c r="GP303" s="310"/>
      <c r="GQ303" s="310"/>
      <c r="GR303" s="310"/>
      <c r="GS303" s="310"/>
      <c r="GT303" s="310"/>
      <c r="GU303" s="310"/>
      <c r="GW303" s="274"/>
      <c r="GX303" s="274"/>
      <c r="GY303" s="274" t="s">
        <v>346</v>
      </c>
      <c r="GZ303" s="310"/>
      <c r="HA303" s="274"/>
      <c r="HB303" s="274"/>
      <c r="HC303" s="310"/>
      <c r="HD303" s="310"/>
      <c r="HF303" s="310"/>
    </row>
    <row r="304" spans="1:214" s="272" customFormat="1" ht="15" x14ac:dyDescent="0.25">
      <c r="A304" s="323"/>
      <c r="B304" s="324" t="s">
        <v>199</v>
      </c>
      <c r="C304" s="498" t="s">
        <v>198</v>
      </c>
      <c r="D304" s="498"/>
      <c r="E304" s="498"/>
      <c r="F304" s="498"/>
      <c r="G304" s="498"/>
      <c r="H304" s="325"/>
      <c r="I304" s="326"/>
      <c r="J304" s="326"/>
      <c r="K304" s="326"/>
      <c r="L304" s="328"/>
      <c r="M304" s="326"/>
      <c r="N304" s="328"/>
      <c r="O304" s="326"/>
      <c r="P304" s="340">
        <v>0</v>
      </c>
      <c r="GO304" s="310"/>
      <c r="GP304" s="310"/>
      <c r="GQ304" s="310"/>
      <c r="GR304" s="310"/>
      <c r="GS304" s="310"/>
      <c r="GT304" s="310"/>
      <c r="GU304" s="310"/>
      <c r="GW304" s="274" t="s">
        <v>198</v>
      </c>
      <c r="GX304" s="274"/>
      <c r="GY304" s="274"/>
      <c r="GZ304" s="310"/>
      <c r="HA304" s="274"/>
      <c r="HB304" s="274"/>
      <c r="HC304" s="310"/>
      <c r="HD304" s="310"/>
      <c r="HF304" s="310"/>
    </row>
    <row r="305" spans="1:214" s="272" customFormat="1" ht="23.25" x14ac:dyDescent="0.25">
      <c r="A305" s="330"/>
      <c r="B305" s="324" t="s">
        <v>347</v>
      </c>
      <c r="C305" s="498" t="s">
        <v>348</v>
      </c>
      <c r="D305" s="498"/>
      <c r="E305" s="498"/>
      <c r="F305" s="498"/>
      <c r="G305" s="498"/>
      <c r="H305" s="325" t="s">
        <v>189</v>
      </c>
      <c r="I305" s="343">
        <v>0.245</v>
      </c>
      <c r="J305" s="344">
        <v>0</v>
      </c>
      <c r="K305" s="344">
        <v>0</v>
      </c>
      <c r="L305" s="341">
        <v>37.71</v>
      </c>
      <c r="M305" s="342">
        <v>1.52</v>
      </c>
      <c r="N305" s="334">
        <v>57.32</v>
      </c>
      <c r="O305" s="326"/>
      <c r="P305" s="329">
        <v>0</v>
      </c>
      <c r="Q305" s="335"/>
      <c r="R305" s="335"/>
      <c r="GO305" s="310"/>
      <c r="GP305" s="310"/>
      <c r="GQ305" s="310"/>
      <c r="GR305" s="310"/>
      <c r="GS305" s="310"/>
      <c r="GT305" s="310"/>
      <c r="GU305" s="310"/>
      <c r="GW305" s="274"/>
      <c r="GX305" s="274" t="s">
        <v>348</v>
      </c>
      <c r="GY305" s="274"/>
      <c r="GZ305" s="310"/>
      <c r="HA305" s="274"/>
      <c r="HB305" s="274"/>
      <c r="HC305" s="310"/>
      <c r="HD305" s="310"/>
      <c r="HF305" s="310"/>
    </row>
    <row r="306" spans="1:214" s="272" customFormat="1" ht="23.25" x14ac:dyDescent="0.25">
      <c r="A306" s="330"/>
      <c r="B306" s="324" t="s">
        <v>349</v>
      </c>
      <c r="C306" s="498" t="s">
        <v>350</v>
      </c>
      <c r="D306" s="498"/>
      <c r="E306" s="498"/>
      <c r="F306" s="498"/>
      <c r="G306" s="498"/>
      <c r="H306" s="325" t="s">
        <v>214</v>
      </c>
      <c r="I306" s="336">
        <v>6.2E-4</v>
      </c>
      <c r="J306" s="344">
        <v>0</v>
      </c>
      <c r="K306" s="344">
        <v>0</v>
      </c>
      <c r="L306" s="345">
        <v>99190.96</v>
      </c>
      <c r="M306" s="346">
        <v>1.3</v>
      </c>
      <c r="N306" s="334">
        <v>128948.25</v>
      </c>
      <c r="O306" s="326"/>
      <c r="P306" s="329">
        <v>0</v>
      </c>
      <c r="Q306" s="335"/>
      <c r="R306" s="335"/>
      <c r="GO306" s="310"/>
      <c r="GP306" s="310"/>
      <c r="GQ306" s="310"/>
      <c r="GR306" s="310"/>
      <c r="GS306" s="310"/>
      <c r="GT306" s="310"/>
      <c r="GU306" s="310"/>
      <c r="GW306" s="274"/>
      <c r="GX306" s="274" t="s">
        <v>350</v>
      </c>
      <c r="GY306" s="274"/>
      <c r="GZ306" s="310"/>
      <c r="HA306" s="274"/>
      <c r="HB306" s="274"/>
      <c r="HC306" s="310"/>
      <c r="HD306" s="310"/>
      <c r="HF306" s="310"/>
    </row>
    <row r="307" spans="1:214" s="272" customFormat="1" ht="15" x14ac:dyDescent="0.25">
      <c r="A307" s="330"/>
      <c r="B307" s="324" t="s">
        <v>351</v>
      </c>
      <c r="C307" s="498" t="s">
        <v>352</v>
      </c>
      <c r="D307" s="498"/>
      <c r="E307" s="498"/>
      <c r="F307" s="498"/>
      <c r="G307" s="498"/>
      <c r="H307" s="325" t="s">
        <v>353</v>
      </c>
      <c r="I307" s="331">
        <v>0.25</v>
      </c>
      <c r="J307" s="344">
        <v>0</v>
      </c>
      <c r="K307" s="344">
        <v>0</v>
      </c>
      <c r="L307" s="341">
        <v>931.11</v>
      </c>
      <c r="M307" s="342">
        <v>1.61</v>
      </c>
      <c r="N307" s="334">
        <v>1499.09</v>
      </c>
      <c r="O307" s="326"/>
      <c r="P307" s="329">
        <v>0</v>
      </c>
      <c r="Q307" s="335"/>
      <c r="R307" s="335"/>
      <c r="GO307" s="310"/>
      <c r="GP307" s="310"/>
      <c r="GQ307" s="310"/>
      <c r="GR307" s="310"/>
      <c r="GS307" s="310"/>
      <c r="GT307" s="310"/>
      <c r="GU307" s="310"/>
      <c r="GW307" s="274"/>
      <c r="GX307" s="274" t="s">
        <v>352</v>
      </c>
      <c r="GY307" s="274"/>
      <c r="GZ307" s="310"/>
      <c r="HA307" s="274"/>
      <c r="HB307" s="274"/>
      <c r="HC307" s="310"/>
      <c r="HD307" s="310"/>
      <c r="HF307" s="310"/>
    </row>
    <row r="308" spans="1:214" s="272" customFormat="1" ht="15" x14ac:dyDescent="0.25">
      <c r="A308" s="330"/>
      <c r="B308" s="324" t="s">
        <v>354</v>
      </c>
      <c r="C308" s="498" t="s">
        <v>355</v>
      </c>
      <c r="D308" s="498"/>
      <c r="E308" s="498"/>
      <c r="F308" s="498"/>
      <c r="G308" s="498"/>
      <c r="H308" s="325" t="s">
        <v>214</v>
      </c>
      <c r="I308" s="336">
        <v>7.2000000000000005E-4</v>
      </c>
      <c r="J308" s="344">
        <v>0</v>
      </c>
      <c r="K308" s="344">
        <v>0</v>
      </c>
      <c r="L308" s="345">
        <v>82698.14</v>
      </c>
      <c r="M308" s="342">
        <v>1.29</v>
      </c>
      <c r="N308" s="334">
        <v>106680.6</v>
      </c>
      <c r="O308" s="326"/>
      <c r="P308" s="329">
        <v>0</v>
      </c>
      <c r="Q308" s="335"/>
      <c r="R308" s="335"/>
      <c r="GO308" s="310"/>
      <c r="GP308" s="310"/>
      <c r="GQ308" s="310"/>
      <c r="GR308" s="310"/>
      <c r="GS308" s="310"/>
      <c r="GT308" s="310"/>
      <c r="GU308" s="310"/>
      <c r="GW308" s="274"/>
      <c r="GX308" s="274" t="s">
        <v>355</v>
      </c>
      <c r="GY308" s="274"/>
      <c r="GZ308" s="310"/>
      <c r="HA308" s="274"/>
      <c r="HB308" s="274"/>
      <c r="HC308" s="310"/>
      <c r="HD308" s="310"/>
      <c r="HF308" s="310"/>
    </row>
    <row r="309" spans="1:214" s="272" customFormat="1" ht="15" x14ac:dyDescent="0.25">
      <c r="A309" s="347"/>
      <c r="B309" s="321"/>
      <c r="C309" s="493" t="s">
        <v>356</v>
      </c>
      <c r="D309" s="493"/>
      <c r="E309" s="493"/>
      <c r="F309" s="493"/>
      <c r="G309" s="493"/>
      <c r="H309" s="313"/>
      <c r="I309" s="314"/>
      <c r="J309" s="314"/>
      <c r="K309" s="314"/>
      <c r="L309" s="317"/>
      <c r="M309" s="314"/>
      <c r="N309" s="348"/>
      <c r="O309" s="314"/>
      <c r="P309" s="349">
        <v>42189.25</v>
      </c>
      <c r="Q309" s="335"/>
      <c r="R309" s="335"/>
      <c r="GO309" s="310"/>
      <c r="GP309" s="310"/>
      <c r="GQ309" s="310"/>
      <c r="GR309" s="310"/>
      <c r="GS309" s="310"/>
      <c r="GT309" s="310"/>
      <c r="GU309" s="310"/>
      <c r="GW309" s="274"/>
      <c r="GX309" s="274"/>
      <c r="GY309" s="274"/>
      <c r="GZ309" s="310" t="s">
        <v>356</v>
      </c>
      <c r="HA309" s="274"/>
      <c r="HB309" s="274"/>
      <c r="HC309" s="310"/>
      <c r="HD309" s="310"/>
      <c r="HF309" s="310"/>
    </row>
    <row r="310" spans="1:214" s="272" customFormat="1" ht="15" x14ac:dyDescent="0.25">
      <c r="A310" s="338" t="s">
        <v>296</v>
      </c>
      <c r="B310" s="324" t="s">
        <v>357</v>
      </c>
      <c r="C310" s="498" t="s">
        <v>358</v>
      </c>
      <c r="D310" s="498"/>
      <c r="E310" s="498"/>
      <c r="F310" s="498"/>
      <c r="G310" s="498"/>
      <c r="H310" s="325" t="s">
        <v>192</v>
      </c>
      <c r="I310" s="344">
        <v>2</v>
      </c>
      <c r="J310" s="326"/>
      <c r="K310" s="344">
        <v>2</v>
      </c>
      <c r="L310" s="328"/>
      <c r="M310" s="326"/>
      <c r="N310" s="328"/>
      <c r="O310" s="337">
        <v>0.4</v>
      </c>
      <c r="P310" s="340">
        <v>557.25</v>
      </c>
      <c r="GO310" s="310"/>
      <c r="GP310" s="310"/>
      <c r="GQ310" s="310"/>
      <c r="GR310" s="310"/>
      <c r="GS310" s="310"/>
      <c r="GT310" s="310"/>
      <c r="GU310" s="310"/>
      <c r="GW310" s="274"/>
      <c r="GX310" s="274"/>
      <c r="GY310" s="274"/>
      <c r="GZ310" s="310"/>
      <c r="HA310" s="274" t="s">
        <v>358</v>
      </c>
      <c r="HB310" s="274"/>
      <c r="HC310" s="310"/>
      <c r="HD310" s="310"/>
      <c r="HF310" s="310"/>
    </row>
    <row r="311" spans="1:214" s="272" customFormat="1" ht="15" x14ac:dyDescent="0.25">
      <c r="A311" s="338"/>
      <c r="B311" s="324"/>
      <c r="C311" s="498" t="s">
        <v>196</v>
      </c>
      <c r="D311" s="498"/>
      <c r="E311" s="498"/>
      <c r="F311" s="498"/>
      <c r="G311" s="498"/>
      <c r="H311" s="325"/>
      <c r="I311" s="326"/>
      <c r="J311" s="326"/>
      <c r="K311" s="326"/>
      <c r="L311" s="328"/>
      <c r="M311" s="326"/>
      <c r="N311" s="328"/>
      <c r="O311" s="326"/>
      <c r="P311" s="329">
        <v>38895.089999999997</v>
      </c>
      <c r="GO311" s="310"/>
      <c r="GP311" s="310"/>
      <c r="GQ311" s="310"/>
      <c r="GR311" s="310"/>
      <c r="GS311" s="310"/>
      <c r="GT311" s="310"/>
      <c r="GU311" s="310"/>
      <c r="GW311" s="274"/>
      <c r="GX311" s="274"/>
      <c r="GY311" s="274"/>
      <c r="GZ311" s="310"/>
      <c r="HA311" s="274"/>
      <c r="HB311" s="274" t="s">
        <v>196</v>
      </c>
      <c r="HC311" s="310"/>
      <c r="HD311" s="310"/>
      <c r="HF311" s="310"/>
    </row>
    <row r="312" spans="1:214" s="272" customFormat="1" ht="15" x14ac:dyDescent="0.25">
      <c r="A312" s="338"/>
      <c r="B312" s="324" t="s">
        <v>206</v>
      </c>
      <c r="C312" s="498" t="s">
        <v>205</v>
      </c>
      <c r="D312" s="498"/>
      <c r="E312" s="498"/>
      <c r="F312" s="498"/>
      <c r="G312" s="498"/>
      <c r="H312" s="325" t="s">
        <v>192</v>
      </c>
      <c r="I312" s="344">
        <v>97</v>
      </c>
      <c r="J312" s="326"/>
      <c r="K312" s="344">
        <v>97</v>
      </c>
      <c r="L312" s="328"/>
      <c r="M312" s="326"/>
      <c r="N312" s="328"/>
      <c r="O312" s="326"/>
      <c r="P312" s="329">
        <v>37728.239999999998</v>
      </c>
      <c r="GO312" s="310"/>
      <c r="GP312" s="310"/>
      <c r="GQ312" s="310"/>
      <c r="GR312" s="310"/>
      <c r="GS312" s="310"/>
      <c r="GT312" s="310"/>
      <c r="GU312" s="310"/>
      <c r="GW312" s="274"/>
      <c r="GX312" s="274"/>
      <c r="GY312" s="274"/>
      <c r="GZ312" s="310"/>
      <c r="HA312" s="274"/>
      <c r="HB312" s="274" t="s">
        <v>205</v>
      </c>
      <c r="HC312" s="310"/>
      <c r="HD312" s="310"/>
      <c r="HF312" s="310"/>
    </row>
    <row r="313" spans="1:214" s="272" customFormat="1" ht="15" x14ac:dyDescent="0.25">
      <c r="A313" s="338"/>
      <c r="B313" s="324" t="s">
        <v>204</v>
      </c>
      <c r="C313" s="498" t="s">
        <v>203</v>
      </c>
      <c r="D313" s="498"/>
      <c r="E313" s="498"/>
      <c r="F313" s="498"/>
      <c r="G313" s="498"/>
      <c r="H313" s="325" t="s">
        <v>192</v>
      </c>
      <c r="I313" s="344">
        <v>51</v>
      </c>
      <c r="J313" s="326"/>
      <c r="K313" s="344">
        <v>51</v>
      </c>
      <c r="L313" s="328"/>
      <c r="M313" s="326"/>
      <c r="N313" s="328"/>
      <c r="O313" s="326"/>
      <c r="P313" s="329">
        <v>19836.5</v>
      </c>
      <c r="GO313" s="310"/>
      <c r="GP313" s="310"/>
      <c r="GQ313" s="310"/>
      <c r="GR313" s="310"/>
      <c r="GS313" s="310"/>
      <c r="GT313" s="310"/>
      <c r="GU313" s="310"/>
      <c r="GW313" s="274"/>
      <c r="GX313" s="274"/>
      <c r="GY313" s="274"/>
      <c r="GZ313" s="310"/>
      <c r="HA313" s="274"/>
      <c r="HB313" s="274" t="s">
        <v>203</v>
      </c>
      <c r="HC313" s="310"/>
      <c r="HD313" s="310"/>
      <c r="HF313" s="310"/>
    </row>
    <row r="314" spans="1:214" s="272" customFormat="1" ht="15" x14ac:dyDescent="0.25">
      <c r="A314" s="350"/>
      <c r="B314" s="351"/>
      <c r="C314" s="493" t="s">
        <v>187</v>
      </c>
      <c r="D314" s="493"/>
      <c r="E314" s="493"/>
      <c r="F314" s="493"/>
      <c r="G314" s="493"/>
      <c r="H314" s="313"/>
      <c r="I314" s="314"/>
      <c r="J314" s="314"/>
      <c r="K314" s="314"/>
      <c r="L314" s="317"/>
      <c r="M314" s="314"/>
      <c r="N314" s="348">
        <v>8155.39</v>
      </c>
      <c r="O314" s="314"/>
      <c r="P314" s="349">
        <v>100311.24</v>
      </c>
      <c r="GO314" s="310"/>
      <c r="GP314" s="310"/>
      <c r="GQ314" s="310"/>
      <c r="GR314" s="310"/>
      <c r="GS314" s="310"/>
      <c r="GT314" s="310"/>
      <c r="GU314" s="310"/>
      <c r="GW314" s="274"/>
      <c r="GX314" s="274"/>
      <c r="GY314" s="274"/>
      <c r="GZ314" s="310"/>
      <c r="HA314" s="274"/>
      <c r="HB314" s="274"/>
      <c r="HC314" s="310" t="s">
        <v>187</v>
      </c>
      <c r="HD314" s="310"/>
      <c r="HF314" s="310"/>
    </row>
    <row r="315" spans="1:214" s="272" customFormat="1" ht="15" x14ac:dyDescent="0.25">
      <c r="A315" s="495" t="s">
        <v>269</v>
      </c>
      <c r="B315" s="496"/>
      <c r="C315" s="496"/>
      <c r="D315" s="496"/>
      <c r="E315" s="496"/>
      <c r="F315" s="496"/>
      <c r="G315" s="496"/>
      <c r="H315" s="496"/>
      <c r="I315" s="496"/>
      <c r="J315" s="496"/>
      <c r="K315" s="496"/>
      <c r="L315" s="496"/>
      <c r="M315" s="496"/>
      <c r="N315" s="496"/>
      <c r="O315" s="496"/>
      <c r="P315" s="497"/>
      <c r="GO315" s="310"/>
      <c r="GP315" s="310" t="s">
        <v>269</v>
      </c>
      <c r="GQ315" s="310"/>
      <c r="GR315" s="310"/>
      <c r="GS315" s="310"/>
      <c r="GT315" s="310"/>
      <c r="GU315" s="310"/>
      <c r="GW315" s="274"/>
      <c r="GX315" s="274"/>
      <c r="GY315" s="274"/>
      <c r="GZ315" s="310"/>
      <c r="HA315" s="274"/>
      <c r="HB315" s="274"/>
      <c r="HC315" s="310"/>
      <c r="HD315" s="310"/>
      <c r="HF315" s="310"/>
    </row>
    <row r="316" spans="1:214" s="272" customFormat="1" ht="23.25" x14ac:dyDescent="0.25">
      <c r="A316" s="311" t="s">
        <v>227</v>
      </c>
      <c r="B316" s="312" t="s">
        <v>327</v>
      </c>
      <c r="C316" s="494" t="s">
        <v>221</v>
      </c>
      <c r="D316" s="494"/>
      <c r="E316" s="494"/>
      <c r="F316" s="494"/>
      <c r="G316" s="494"/>
      <c r="H316" s="313" t="s">
        <v>212</v>
      </c>
      <c r="I316" s="314">
        <v>2.0699999999999998</v>
      </c>
      <c r="J316" s="315">
        <v>1</v>
      </c>
      <c r="K316" s="316">
        <v>2.0699999999999998</v>
      </c>
      <c r="L316" s="317"/>
      <c r="M316" s="314"/>
      <c r="N316" s="318"/>
      <c r="O316" s="314"/>
      <c r="P316" s="319"/>
      <c r="GO316" s="310"/>
      <c r="GP316" s="310"/>
      <c r="GQ316" s="310" t="s">
        <v>221</v>
      </c>
      <c r="GR316" s="310" t="s">
        <v>178</v>
      </c>
      <c r="GS316" s="310" t="s">
        <v>178</v>
      </c>
      <c r="GT316" s="310" t="s">
        <v>178</v>
      </c>
      <c r="GU316" s="310" t="s">
        <v>178</v>
      </c>
      <c r="GW316" s="274"/>
      <c r="GX316" s="274"/>
      <c r="GY316" s="274"/>
      <c r="GZ316" s="310"/>
      <c r="HA316" s="274"/>
      <c r="HB316" s="274"/>
      <c r="HC316" s="310"/>
      <c r="HD316" s="310"/>
      <c r="HF316" s="310"/>
    </row>
    <row r="317" spans="1:214" s="272" customFormat="1" ht="23.25" x14ac:dyDescent="0.25">
      <c r="A317" s="320"/>
      <c r="B317" s="321" t="s">
        <v>372</v>
      </c>
      <c r="C317" s="485" t="s">
        <v>373</v>
      </c>
      <c r="D317" s="485"/>
      <c r="E317" s="485"/>
      <c r="F317" s="485"/>
      <c r="G317" s="485"/>
      <c r="H317" s="485"/>
      <c r="I317" s="485"/>
      <c r="J317" s="485"/>
      <c r="K317" s="485"/>
      <c r="L317" s="485"/>
      <c r="M317" s="485"/>
      <c r="N317" s="485"/>
      <c r="O317" s="485"/>
      <c r="P317" s="492"/>
      <c r="GO317" s="310"/>
      <c r="GP317" s="310"/>
      <c r="GQ317" s="310"/>
      <c r="GR317" s="310"/>
      <c r="GS317" s="310"/>
      <c r="GT317" s="310"/>
      <c r="GU317" s="310"/>
      <c r="GV317" s="322" t="s">
        <v>373</v>
      </c>
      <c r="GW317" s="274"/>
      <c r="GX317" s="274"/>
      <c r="GY317" s="274"/>
      <c r="GZ317" s="310"/>
      <c r="HA317" s="274"/>
      <c r="HB317" s="274"/>
      <c r="HC317" s="310"/>
      <c r="HD317" s="310"/>
      <c r="HF317" s="310"/>
    </row>
    <row r="318" spans="1:214" s="272" customFormat="1" ht="22.5" x14ac:dyDescent="0.25">
      <c r="A318" s="320"/>
      <c r="B318" s="321" t="s">
        <v>329</v>
      </c>
      <c r="C318" s="485" t="s">
        <v>220</v>
      </c>
      <c r="D318" s="485"/>
      <c r="E318" s="485"/>
      <c r="F318" s="485"/>
      <c r="G318" s="485"/>
      <c r="H318" s="485"/>
      <c r="I318" s="485"/>
      <c r="J318" s="485"/>
      <c r="K318" s="485"/>
      <c r="L318" s="485"/>
      <c r="M318" s="485"/>
      <c r="N318" s="485"/>
      <c r="O318" s="485"/>
      <c r="P318" s="492"/>
      <c r="GO318" s="310"/>
      <c r="GP318" s="310"/>
      <c r="GQ318" s="310"/>
      <c r="GR318" s="310"/>
      <c r="GS318" s="310"/>
      <c r="GT318" s="310"/>
      <c r="GU318" s="310"/>
      <c r="GV318" s="322" t="s">
        <v>220</v>
      </c>
      <c r="GW318" s="274"/>
      <c r="GX318" s="274"/>
      <c r="GY318" s="274"/>
      <c r="GZ318" s="310"/>
      <c r="HA318" s="274"/>
      <c r="HB318" s="274"/>
      <c r="HC318" s="310"/>
      <c r="HD318" s="310"/>
      <c r="HF318" s="310"/>
    </row>
    <row r="319" spans="1:214" s="272" customFormat="1" ht="15" x14ac:dyDescent="0.25">
      <c r="A319" s="323"/>
      <c r="B319" s="324" t="s">
        <v>200</v>
      </c>
      <c r="C319" s="498" t="s">
        <v>330</v>
      </c>
      <c r="D319" s="498"/>
      <c r="E319" s="498"/>
      <c r="F319" s="498"/>
      <c r="G319" s="498"/>
      <c r="H319" s="325" t="s">
        <v>197</v>
      </c>
      <c r="I319" s="326"/>
      <c r="J319" s="326"/>
      <c r="K319" s="327">
        <v>15.738624</v>
      </c>
      <c r="L319" s="328"/>
      <c r="M319" s="326"/>
      <c r="N319" s="328"/>
      <c r="O319" s="326"/>
      <c r="P319" s="329">
        <v>6330.23</v>
      </c>
      <c r="GO319" s="310"/>
      <c r="GP319" s="310"/>
      <c r="GQ319" s="310"/>
      <c r="GR319" s="310"/>
      <c r="GS319" s="310"/>
      <c r="GT319" s="310"/>
      <c r="GU319" s="310"/>
      <c r="GW319" s="274" t="s">
        <v>330</v>
      </c>
      <c r="GX319" s="274"/>
      <c r="GY319" s="274"/>
      <c r="GZ319" s="310"/>
      <c r="HA319" s="274"/>
      <c r="HB319" s="274"/>
      <c r="HC319" s="310"/>
      <c r="HD319" s="310"/>
      <c r="HF319" s="310"/>
    </row>
    <row r="320" spans="1:214" s="272" customFormat="1" ht="15" x14ac:dyDescent="0.25">
      <c r="A320" s="330"/>
      <c r="B320" s="324" t="s">
        <v>331</v>
      </c>
      <c r="C320" s="498" t="s">
        <v>332</v>
      </c>
      <c r="D320" s="498"/>
      <c r="E320" s="498"/>
      <c r="F320" s="498"/>
      <c r="G320" s="498"/>
      <c r="H320" s="325" t="s">
        <v>197</v>
      </c>
      <c r="I320" s="331">
        <v>14.08</v>
      </c>
      <c r="J320" s="331">
        <v>0.54</v>
      </c>
      <c r="K320" s="327">
        <v>15.738624</v>
      </c>
      <c r="L320" s="332"/>
      <c r="M320" s="333"/>
      <c r="N320" s="334">
        <v>402.21</v>
      </c>
      <c r="O320" s="326"/>
      <c r="P320" s="329">
        <v>6330.23</v>
      </c>
      <c r="Q320" s="335"/>
      <c r="R320" s="335"/>
      <c r="GO320" s="310"/>
      <c r="GP320" s="310"/>
      <c r="GQ320" s="310"/>
      <c r="GR320" s="310"/>
      <c r="GS320" s="310"/>
      <c r="GT320" s="310"/>
      <c r="GU320" s="310"/>
      <c r="GW320" s="274"/>
      <c r="GX320" s="274" t="s">
        <v>332</v>
      </c>
      <c r="GY320" s="274"/>
      <c r="GZ320" s="310"/>
      <c r="HA320" s="274"/>
      <c r="HB320" s="274"/>
      <c r="HC320" s="310"/>
      <c r="HD320" s="310"/>
      <c r="HF320" s="310"/>
    </row>
    <row r="321" spans="1:214" s="272" customFormat="1" ht="15" x14ac:dyDescent="0.25">
      <c r="A321" s="323"/>
      <c r="B321" s="324" t="s">
        <v>201</v>
      </c>
      <c r="C321" s="498" t="s">
        <v>142</v>
      </c>
      <c r="D321" s="498"/>
      <c r="E321" s="498"/>
      <c r="F321" s="498"/>
      <c r="G321" s="498"/>
      <c r="H321" s="325"/>
      <c r="I321" s="326"/>
      <c r="J321" s="326"/>
      <c r="K321" s="326"/>
      <c r="L321" s="328"/>
      <c r="M321" s="326"/>
      <c r="N321" s="328"/>
      <c r="O321" s="326"/>
      <c r="P321" s="340">
        <v>554.39</v>
      </c>
      <c r="GO321" s="310"/>
      <c r="GP321" s="310"/>
      <c r="GQ321" s="310"/>
      <c r="GR321" s="310"/>
      <c r="GS321" s="310"/>
      <c r="GT321" s="310"/>
      <c r="GU321" s="310"/>
      <c r="GW321" s="274" t="s">
        <v>142</v>
      </c>
      <c r="GX321" s="274"/>
      <c r="GY321" s="274"/>
      <c r="GZ321" s="310"/>
      <c r="HA321" s="274"/>
      <c r="HB321" s="274"/>
      <c r="HC321" s="310"/>
      <c r="HD321" s="310"/>
      <c r="HF321" s="310"/>
    </row>
    <row r="322" spans="1:214" s="272" customFormat="1" ht="15" x14ac:dyDescent="0.25">
      <c r="A322" s="323"/>
      <c r="B322" s="324"/>
      <c r="C322" s="498" t="s">
        <v>333</v>
      </c>
      <c r="D322" s="498"/>
      <c r="E322" s="498"/>
      <c r="F322" s="498"/>
      <c r="G322" s="498"/>
      <c r="H322" s="325" t="s">
        <v>197</v>
      </c>
      <c r="I322" s="326"/>
      <c r="J322" s="326"/>
      <c r="K322" s="336">
        <v>0.44712000000000002</v>
      </c>
      <c r="L322" s="328"/>
      <c r="M322" s="326"/>
      <c r="N322" s="328"/>
      <c r="O322" s="326"/>
      <c r="P322" s="340">
        <v>215.53</v>
      </c>
      <c r="GO322" s="310"/>
      <c r="GP322" s="310"/>
      <c r="GQ322" s="310"/>
      <c r="GR322" s="310"/>
      <c r="GS322" s="310"/>
      <c r="GT322" s="310"/>
      <c r="GU322" s="310"/>
      <c r="GW322" s="274" t="s">
        <v>333</v>
      </c>
      <c r="GX322" s="274"/>
      <c r="GY322" s="274"/>
      <c r="GZ322" s="310"/>
      <c r="HA322" s="274"/>
      <c r="HB322" s="274"/>
      <c r="HC322" s="310"/>
      <c r="HD322" s="310"/>
      <c r="HF322" s="310"/>
    </row>
    <row r="323" spans="1:214" s="272" customFormat="1" ht="15" x14ac:dyDescent="0.25">
      <c r="A323" s="330"/>
      <c r="B323" s="324" t="s">
        <v>334</v>
      </c>
      <c r="C323" s="498" t="s">
        <v>335</v>
      </c>
      <c r="D323" s="498"/>
      <c r="E323" s="498"/>
      <c r="F323" s="498"/>
      <c r="G323" s="498"/>
      <c r="H323" s="325" t="s">
        <v>336</v>
      </c>
      <c r="I323" s="337">
        <v>0.2</v>
      </c>
      <c r="J323" s="331">
        <v>0.54</v>
      </c>
      <c r="K323" s="336">
        <v>0.22356000000000001</v>
      </c>
      <c r="L323" s="332"/>
      <c r="M323" s="333"/>
      <c r="N323" s="334">
        <v>1610.43</v>
      </c>
      <c r="O323" s="326"/>
      <c r="P323" s="329">
        <v>360.03</v>
      </c>
      <c r="Q323" s="335"/>
      <c r="R323" s="335"/>
      <c r="GO323" s="310"/>
      <c r="GP323" s="310"/>
      <c r="GQ323" s="310"/>
      <c r="GR323" s="310"/>
      <c r="GS323" s="310"/>
      <c r="GT323" s="310"/>
      <c r="GU323" s="310"/>
      <c r="GW323" s="274"/>
      <c r="GX323" s="274" t="s">
        <v>335</v>
      </c>
      <c r="GY323" s="274"/>
      <c r="GZ323" s="310"/>
      <c r="HA323" s="274"/>
      <c r="HB323" s="274"/>
      <c r="HC323" s="310"/>
      <c r="HD323" s="310"/>
      <c r="HF323" s="310"/>
    </row>
    <row r="324" spans="1:214" s="272" customFormat="1" ht="15" x14ac:dyDescent="0.25">
      <c r="A324" s="338"/>
      <c r="B324" s="324" t="s">
        <v>337</v>
      </c>
      <c r="C324" s="498" t="s">
        <v>338</v>
      </c>
      <c r="D324" s="498"/>
      <c r="E324" s="498"/>
      <c r="F324" s="498"/>
      <c r="G324" s="498"/>
      <c r="H324" s="325" t="s">
        <v>197</v>
      </c>
      <c r="I324" s="337">
        <v>0.2</v>
      </c>
      <c r="J324" s="331">
        <v>0.54</v>
      </c>
      <c r="K324" s="336">
        <v>0.22356000000000001</v>
      </c>
      <c r="L324" s="328"/>
      <c r="M324" s="326"/>
      <c r="N324" s="339">
        <v>552.65</v>
      </c>
      <c r="O324" s="326"/>
      <c r="P324" s="340">
        <v>123.55</v>
      </c>
      <c r="GO324" s="310"/>
      <c r="GP324" s="310"/>
      <c r="GQ324" s="310"/>
      <c r="GR324" s="310"/>
      <c r="GS324" s="310"/>
      <c r="GT324" s="310"/>
      <c r="GU324" s="310"/>
      <c r="GW324" s="274"/>
      <c r="GX324" s="274"/>
      <c r="GY324" s="274" t="s">
        <v>338</v>
      </c>
      <c r="GZ324" s="310"/>
      <c r="HA324" s="274"/>
      <c r="HB324" s="274"/>
      <c r="HC324" s="310"/>
      <c r="HD324" s="310"/>
      <c r="HF324" s="310"/>
    </row>
    <row r="325" spans="1:214" s="272" customFormat="1" ht="15" x14ac:dyDescent="0.25">
      <c r="A325" s="330"/>
      <c r="B325" s="324" t="s">
        <v>339</v>
      </c>
      <c r="C325" s="498" t="s">
        <v>340</v>
      </c>
      <c r="D325" s="498"/>
      <c r="E325" s="498"/>
      <c r="F325" s="498"/>
      <c r="G325" s="498"/>
      <c r="H325" s="325" t="s">
        <v>336</v>
      </c>
      <c r="I325" s="331">
        <v>3.34</v>
      </c>
      <c r="J325" s="331">
        <v>0.54</v>
      </c>
      <c r="K325" s="327">
        <v>3.7334520000000002</v>
      </c>
      <c r="L325" s="332"/>
      <c r="M325" s="333"/>
      <c r="N325" s="334">
        <v>2.68</v>
      </c>
      <c r="O325" s="326"/>
      <c r="P325" s="329">
        <v>10.01</v>
      </c>
      <c r="Q325" s="335"/>
      <c r="R325" s="335"/>
      <c r="GO325" s="310"/>
      <c r="GP325" s="310"/>
      <c r="GQ325" s="310"/>
      <c r="GR325" s="310"/>
      <c r="GS325" s="310"/>
      <c r="GT325" s="310"/>
      <c r="GU325" s="310"/>
      <c r="GW325" s="274"/>
      <c r="GX325" s="274" t="s">
        <v>340</v>
      </c>
      <c r="GY325" s="274"/>
      <c r="GZ325" s="310"/>
      <c r="HA325" s="274"/>
      <c r="HB325" s="274"/>
      <c r="HC325" s="310"/>
      <c r="HD325" s="310"/>
      <c r="HF325" s="310"/>
    </row>
    <row r="326" spans="1:214" s="272" customFormat="1" ht="15" x14ac:dyDescent="0.25">
      <c r="A326" s="330"/>
      <c r="B326" s="324" t="s">
        <v>341</v>
      </c>
      <c r="C326" s="498" t="s">
        <v>342</v>
      </c>
      <c r="D326" s="498"/>
      <c r="E326" s="498"/>
      <c r="F326" s="498"/>
      <c r="G326" s="498"/>
      <c r="H326" s="325" t="s">
        <v>336</v>
      </c>
      <c r="I326" s="331">
        <v>3.34</v>
      </c>
      <c r="J326" s="331">
        <v>0.54</v>
      </c>
      <c r="K326" s="327">
        <v>3.7334520000000002</v>
      </c>
      <c r="L326" s="341">
        <v>8.84</v>
      </c>
      <c r="M326" s="342">
        <v>1.41</v>
      </c>
      <c r="N326" s="334">
        <v>12.46</v>
      </c>
      <c r="O326" s="326"/>
      <c r="P326" s="329">
        <v>46.52</v>
      </c>
      <c r="Q326" s="335"/>
      <c r="R326" s="335"/>
      <c r="GO326" s="310"/>
      <c r="GP326" s="310"/>
      <c r="GQ326" s="310"/>
      <c r="GR326" s="310"/>
      <c r="GS326" s="310"/>
      <c r="GT326" s="310"/>
      <c r="GU326" s="310"/>
      <c r="GW326" s="274"/>
      <c r="GX326" s="274" t="s">
        <v>342</v>
      </c>
      <c r="GY326" s="274"/>
      <c r="GZ326" s="310"/>
      <c r="HA326" s="274"/>
      <c r="HB326" s="274"/>
      <c r="HC326" s="310"/>
      <c r="HD326" s="310"/>
      <c r="HF326" s="310"/>
    </row>
    <row r="327" spans="1:214" s="272" customFormat="1" ht="15" x14ac:dyDescent="0.25">
      <c r="A327" s="330"/>
      <c r="B327" s="324" t="s">
        <v>343</v>
      </c>
      <c r="C327" s="498" t="s">
        <v>344</v>
      </c>
      <c r="D327" s="498"/>
      <c r="E327" s="498"/>
      <c r="F327" s="498"/>
      <c r="G327" s="498"/>
      <c r="H327" s="325" t="s">
        <v>336</v>
      </c>
      <c r="I327" s="337">
        <v>0.2</v>
      </c>
      <c r="J327" s="331">
        <v>0.54</v>
      </c>
      <c r="K327" s="336">
        <v>0.22356000000000001</v>
      </c>
      <c r="L327" s="341">
        <v>477.92</v>
      </c>
      <c r="M327" s="342">
        <v>1.29</v>
      </c>
      <c r="N327" s="334">
        <v>616.52</v>
      </c>
      <c r="O327" s="326"/>
      <c r="P327" s="329">
        <v>137.83000000000001</v>
      </c>
      <c r="Q327" s="335"/>
      <c r="R327" s="335"/>
      <c r="GO327" s="310"/>
      <c r="GP327" s="310"/>
      <c r="GQ327" s="310"/>
      <c r="GR327" s="310"/>
      <c r="GS327" s="310"/>
      <c r="GT327" s="310"/>
      <c r="GU327" s="310"/>
      <c r="GW327" s="274"/>
      <c r="GX327" s="274" t="s">
        <v>344</v>
      </c>
      <c r="GY327" s="274"/>
      <c r="GZ327" s="310"/>
      <c r="HA327" s="274"/>
      <c r="HB327" s="274"/>
      <c r="HC327" s="310"/>
      <c r="HD327" s="310"/>
      <c r="HF327" s="310"/>
    </row>
    <row r="328" spans="1:214" s="272" customFormat="1" ht="15" x14ac:dyDescent="0.25">
      <c r="A328" s="338"/>
      <c r="B328" s="324" t="s">
        <v>345</v>
      </c>
      <c r="C328" s="498" t="s">
        <v>346</v>
      </c>
      <c r="D328" s="498"/>
      <c r="E328" s="498"/>
      <c r="F328" s="498"/>
      <c r="G328" s="498"/>
      <c r="H328" s="325" t="s">
        <v>197</v>
      </c>
      <c r="I328" s="337">
        <v>0.2</v>
      </c>
      <c r="J328" s="331">
        <v>0.54</v>
      </c>
      <c r="K328" s="336">
        <v>0.22356000000000001</v>
      </c>
      <c r="L328" s="328"/>
      <c r="M328" s="326"/>
      <c r="N328" s="339">
        <v>411.42</v>
      </c>
      <c r="O328" s="326"/>
      <c r="P328" s="340">
        <v>91.98</v>
      </c>
      <c r="GO328" s="310"/>
      <c r="GP328" s="310"/>
      <c r="GQ328" s="310"/>
      <c r="GR328" s="310"/>
      <c r="GS328" s="310"/>
      <c r="GT328" s="310"/>
      <c r="GU328" s="310"/>
      <c r="GW328" s="274"/>
      <c r="GX328" s="274"/>
      <c r="GY328" s="274" t="s">
        <v>346</v>
      </c>
      <c r="GZ328" s="310"/>
      <c r="HA328" s="274"/>
      <c r="HB328" s="274"/>
      <c r="HC328" s="310"/>
      <c r="HD328" s="310"/>
      <c r="HF328" s="310"/>
    </row>
    <row r="329" spans="1:214" s="272" customFormat="1" ht="15" x14ac:dyDescent="0.25">
      <c r="A329" s="323"/>
      <c r="B329" s="324" t="s">
        <v>199</v>
      </c>
      <c r="C329" s="498" t="s">
        <v>198</v>
      </c>
      <c r="D329" s="498"/>
      <c r="E329" s="498"/>
      <c r="F329" s="498"/>
      <c r="G329" s="498"/>
      <c r="H329" s="325"/>
      <c r="I329" s="326"/>
      <c r="J329" s="326"/>
      <c r="K329" s="326"/>
      <c r="L329" s="328"/>
      <c r="M329" s="326"/>
      <c r="N329" s="328"/>
      <c r="O329" s="326"/>
      <c r="P329" s="340">
        <v>0</v>
      </c>
      <c r="GO329" s="310"/>
      <c r="GP329" s="310"/>
      <c r="GQ329" s="310"/>
      <c r="GR329" s="310"/>
      <c r="GS329" s="310"/>
      <c r="GT329" s="310"/>
      <c r="GU329" s="310"/>
      <c r="GW329" s="274" t="s">
        <v>198</v>
      </c>
      <c r="GX329" s="274"/>
      <c r="GY329" s="274"/>
      <c r="GZ329" s="310"/>
      <c r="HA329" s="274"/>
      <c r="HB329" s="274"/>
      <c r="HC329" s="310"/>
      <c r="HD329" s="310"/>
      <c r="HF329" s="310"/>
    </row>
    <row r="330" spans="1:214" s="272" customFormat="1" ht="23.25" x14ac:dyDescent="0.25">
      <c r="A330" s="330"/>
      <c r="B330" s="324" t="s">
        <v>347</v>
      </c>
      <c r="C330" s="498" t="s">
        <v>348</v>
      </c>
      <c r="D330" s="498"/>
      <c r="E330" s="498"/>
      <c r="F330" s="498"/>
      <c r="G330" s="498"/>
      <c r="H330" s="325" t="s">
        <v>189</v>
      </c>
      <c r="I330" s="343">
        <v>0.245</v>
      </c>
      <c r="J330" s="344">
        <v>0</v>
      </c>
      <c r="K330" s="344">
        <v>0</v>
      </c>
      <c r="L330" s="341">
        <v>37.71</v>
      </c>
      <c r="M330" s="342">
        <v>1.52</v>
      </c>
      <c r="N330" s="334">
        <v>57.32</v>
      </c>
      <c r="O330" s="326"/>
      <c r="P330" s="329">
        <v>0</v>
      </c>
      <c r="Q330" s="335"/>
      <c r="R330" s="335"/>
      <c r="GO330" s="310"/>
      <c r="GP330" s="310"/>
      <c r="GQ330" s="310"/>
      <c r="GR330" s="310"/>
      <c r="GS330" s="310"/>
      <c r="GT330" s="310"/>
      <c r="GU330" s="310"/>
      <c r="GW330" s="274"/>
      <c r="GX330" s="274" t="s">
        <v>348</v>
      </c>
      <c r="GY330" s="274"/>
      <c r="GZ330" s="310"/>
      <c r="HA330" s="274"/>
      <c r="HB330" s="274"/>
      <c r="HC330" s="310"/>
      <c r="HD330" s="310"/>
      <c r="HF330" s="310"/>
    </row>
    <row r="331" spans="1:214" s="272" customFormat="1" ht="23.25" x14ac:dyDescent="0.25">
      <c r="A331" s="330"/>
      <c r="B331" s="324" t="s">
        <v>349</v>
      </c>
      <c r="C331" s="498" t="s">
        <v>350</v>
      </c>
      <c r="D331" s="498"/>
      <c r="E331" s="498"/>
      <c r="F331" s="498"/>
      <c r="G331" s="498"/>
      <c r="H331" s="325" t="s">
        <v>214</v>
      </c>
      <c r="I331" s="336">
        <v>6.2E-4</v>
      </c>
      <c r="J331" s="344">
        <v>0</v>
      </c>
      <c r="K331" s="344">
        <v>0</v>
      </c>
      <c r="L331" s="345">
        <v>99190.96</v>
      </c>
      <c r="M331" s="346">
        <v>1.3</v>
      </c>
      <c r="N331" s="334">
        <v>128948.25</v>
      </c>
      <c r="O331" s="326"/>
      <c r="P331" s="329">
        <v>0</v>
      </c>
      <c r="Q331" s="335"/>
      <c r="R331" s="335"/>
      <c r="GO331" s="310"/>
      <c r="GP331" s="310"/>
      <c r="GQ331" s="310"/>
      <c r="GR331" s="310"/>
      <c r="GS331" s="310"/>
      <c r="GT331" s="310"/>
      <c r="GU331" s="310"/>
      <c r="GW331" s="274"/>
      <c r="GX331" s="274" t="s">
        <v>350</v>
      </c>
      <c r="GY331" s="274"/>
      <c r="GZ331" s="310"/>
      <c r="HA331" s="274"/>
      <c r="HB331" s="274"/>
      <c r="HC331" s="310"/>
      <c r="HD331" s="310"/>
      <c r="HF331" s="310"/>
    </row>
    <row r="332" spans="1:214" s="272" customFormat="1" ht="15" x14ac:dyDescent="0.25">
      <c r="A332" s="330"/>
      <c r="B332" s="324" t="s">
        <v>351</v>
      </c>
      <c r="C332" s="498" t="s">
        <v>352</v>
      </c>
      <c r="D332" s="498"/>
      <c r="E332" s="498"/>
      <c r="F332" s="498"/>
      <c r="G332" s="498"/>
      <c r="H332" s="325" t="s">
        <v>353</v>
      </c>
      <c r="I332" s="331">
        <v>0.25</v>
      </c>
      <c r="J332" s="344">
        <v>0</v>
      </c>
      <c r="K332" s="344">
        <v>0</v>
      </c>
      <c r="L332" s="341">
        <v>931.11</v>
      </c>
      <c r="M332" s="342">
        <v>1.61</v>
      </c>
      <c r="N332" s="334">
        <v>1499.09</v>
      </c>
      <c r="O332" s="326"/>
      <c r="P332" s="329">
        <v>0</v>
      </c>
      <c r="Q332" s="335"/>
      <c r="R332" s="335"/>
      <c r="GO332" s="310"/>
      <c r="GP332" s="310"/>
      <c r="GQ332" s="310"/>
      <c r="GR332" s="310"/>
      <c r="GS332" s="310"/>
      <c r="GT332" s="310"/>
      <c r="GU332" s="310"/>
      <c r="GW332" s="274"/>
      <c r="GX332" s="274" t="s">
        <v>352</v>
      </c>
      <c r="GY332" s="274"/>
      <c r="GZ332" s="310"/>
      <c r="HA332" s="274"/>
      <c r="HB332" s="274"/>
      <c r="HC332" s="310"/>
      <c r="HD332" s="310"/>
      <c r="HF332" s="310"/>
    </row>
    <row r="333" spans="1:214" s="272" customFormat="1" ht="15" x14ac:dyDescent="0.25">
      <c r="A333" s="330"/>
      <c r="B333" s="324" t="s">
        <v>354</v>
      </c>
      <c r="C333" s="498" t="s">
        <v>355</v>
      </c>
      <c r="D333" s="498"/>
      <c r="E333" s="498"/>
      <c r="F333" s="498"/>
      <c r="G333" s="498"/>
      <c r="H333" s="325" t="s">
        <v>214</v>
      </c>
      <c r="I333" s="336">
        <v>7.2000000000000005E-4</v>
      </c>
      <c r="J333" s="344">
        <v>0</v>
      </c>
      <c r="K333" s="344">
        <v>0</v>
      </c>
      <c r="L333" s="345">
        <v>82698.14</v>
      </c>
      <c r="M333" s="342">
        <v>1.29</v>
      </c>
      <c r="N333" s="334">
        <v>106680.6</v>
      </c>
      <c r="O333" s="326"/>
      <c r="P333" s="329">
        <v>0</v>
      </c>
      <c r="Q333" s="335"/>
      <c r="R333" s="335"/>
      <c r="GO333" s="310"/>
      <c r="GP333" s="310"/>
      <c r="GQ333" s="310"/>
      <c r="GR333" s="310"/>
      <c r="GS333" s="310"/>
      <c r="GT333" s="310"/>
      <c r="GU333" s="310"/>
      <c r="GW333" s="274"/>
      <c r="GX333" s="274" t="s">
        <v>355</v>
      </c>
      <c r="GY333" s="274"/>
      <c r="GZ333" s="310"/>
      <c r="HA333" s="274"/>
      <c r="HB333" s="274"/>
      <c r="HC333" s="310"/>
      <c r="HD333" s="310"/>
      <c r="HF333" s="310"/>
    </row>
    <row r="334" spans="1:214" s="272" customFormat="1" ht="15" x14ac:dyDescent="0.25">
      <c r="A334" s="347"/>
      <c r="B334" s="321"/>
      <c r="C334" s="493" t="s">
        <v>356</v>
      </c>
      <c r="D334" s="493"/>
      <c r="E334" s="493"/>
      <c r="F334" s="493"/>
      <c r="G334" s="493"/>
      <c r="H334" s="313"/>
      <c r="I334" s="314"/>
      <c r="J334" s="314"/>
      <c r="K334" s="314"/>
      <c r="L334" s="317"/>
      <c r="M334" s="314"/>
      <c r="N334" s="348"/>
      <c r="O334" s="314"/>
      <c r="P334" s="349">
        <v>7100.15</v>
      </c>
      <c r="Q334" s="335"/>
      <c r="R334" s="335"/>
      <c r="GO334" s="310"/>
      <c r="GP334" s="310"/>
      <c r="GQ334" s="310"/>
      <c r="GR334" s="310"/>
      <c r="GS334" s="310"/>
      <c r="GT334" s="310"/>
      <c r="GU334" s="310"/>
      <c r="GW334" s="274"/>
      <c r="GX334" s="274"/>
      <c r="GY334" s="274"/>
      <c r="GZ334" s="310" t="s">
        <v>356</v>
      </c>
      <c r="HA334" s="274"/>
      <c r="HB334" s="274"/>
      <c r="HC334" s="310"/>
      <c r="HD334" s="310"/>
      <c r="HF334" s="310"/>
    </row>
    <row r="335" spans="1:214" s="272" customFormat="1" ht="15" x14ac:dyDescent="0.25">
      <c r="A335" s="338" t="s">
        <v>400</v>
      </c>
      <c r="B335" s="324" t="s">
        <v>357</v>
      </c>
      <c r="C335" s="498" t="s">
        <v>358</v>
      </c>
      <c r="D335" s="498"/>
      <c r="E335" s="498"/>
      <c r="F335" s="498"/>
      <c r="G335" s="498"/>
      <c r="H335" s="325" t="s">
        <v>192</v>
      </c>
      <c r="I335" s="344">
        <v>2</v>
      </c>
      <c r="J335" s="326"/>
      <c r="K335" s="344">
        <v>2</v>
      </c>
      <c r="L335" s="328"/>
      <c r="M335" s="326"/>
      <c r="N335" s="328"/>
      <c r="O335" s="337">
        <v>0.4</v>
      </c>
      <c r="P335" s="340">
        <v>93.78</v>
      </c>
      <c r="GO335" s="310"/>
      <c r="GP335" s="310"/>
      <c r="GQ335" s="310"/>
      <c r="GR335" s="310"/>
      <c r="GS335" s="310"/>
      <c r="GT335" s="310"/>
      <c r="GU335" s="310"/>
      <c r="GW335" s="274"/>
      <c r="GX335" s="274"/>
      <c r="GY335" s="274"/>
      <c r="GZ335" s="310"/>
      <c r="HA335" s="274" t="s">
        <v>358</v>
      </c>
      <c r="HB335" s="274"/>
      <c r="HC335" s="310"/>
      <c r="HD335" s="310"/>
      <c r="HF335" s="310"/>
    </row>
    <row r="336" spans="1:214" s="272" customFormat="1" ht="15" x14ac:dyDescent="0.25">
      <c r="A336" s="338"/>
      <c r="B336" s="324"/>
      <c r="C336" s="498" t="s">
        <v>196</v>
      </c>
      <c r="D336" s="498"/>
      <c r="E336" s="498"/>
      <c r="F336" s="498"/>
      <c r="G336" s="498"/>
      <c r="H336" s="325"/>
      <c r="I336" s="326"/>
      <c r="J336" s="326"/>
      <c r="K336" s="326"/>
      <c r="L336" s="328"/>
      <c r="M336" s="326"/>
      <c r="N336" s="328"/>
      <c r="O336" s="326"/>
      <c r="P336" s="329">
        <v>6545.76</v>
      </c>
      <c r="GO336" s="310"/>
      <c r="GP336" s="310"/>
      <c r="GQ336" s="310"/>
      <c r="GR336" s="310"/>
      <c r="GS336" s="310"/>
      <c r="GT336" s="310"/>
      <c r="GU336" s="310"/>
      <c r="GW336" s="274"/>
      <c r="GX336" s="274"/>
      <c r="GY336" s="274"/>
      <c r="GZ336" s="310"/>
      <c r="HA336" s="274"/>
      <c r="HB336" s="274" t="s">
        <v>196</v>
      </c>
      <c r="HC336" s="310"/>
      <c r="HD336" s="310"/>
      <c r="HF336" s="310"/>
    </row>
    <row r="337" spans="1:214" s="272" customFormat="1" ht="15" x14ac:dyDescent="0.25">
      <c r="A337" s="338"/>
      <c r="B337" s="324" t="s">
        <v>206</v>
      </c>
      <c r="C337" s="498" t="s">
        <v>205</v>
      </c>
      <c r="D337" s="498"/>
      <c r="E337" s="498"/>
      <c r="F337" s="498"/>
      <c r="G337" s="498"/>
      <c r="H337" s="325" t="s">
        <v>192</v>
      </c>
      <c r="I337" s="344">
        <v>97</v>
      </c>
      <c r="J337" s="326"/>
      <c r="K337" s="344">
        <v>97</v>
      </c>
      <c r="L337" s="328"/>
      <c r="M337" s="326"/>
      <c r="N337" s="328"/>
      <c r="O337" s="326"/>
      <c r="P337" s="329">
        <v>6349.39</v>
      </c>
      <c r="GO337" s="310"/>
      <c r="GP337" s="310"/>
      <c r="GQ337" s="310"/>
      <c r="GR337" s="310"/>
      <c r="GS337" s="310"/>
      <c r="GT337" s="310"/>
      <c r="GU337" s="310"/>
      <c r="GW337" s="274"/>
      <c r="GX337" s="274"/>
      <c r="GY337" s="274"/>
      <c r="GZ337" s="310"/>
      <c r="HA337" s="274"/>
      <c r="HB337" s="274" t="s">
        <v>205</v>
      </c>
      <c r="HC337" s="310"/>
      <c r="HD337" s="310"/>
      <c r="HF337" s="310"/>
    </row>
    <row r="338" spans="1:214" s="272" customFormat="1" ht="15" x14ac:dyDescent="0.25">
      <c r="A338" s="338"/>
      <c r="B338" s="324" t="s">
        <v>204</v>
      </c>
      <c r="C338" s="498" t="s">
        <v>203</v>
      </c>
      <c r="D338" s="498"/>
      <c r="E338" s="498"/>
      <c r="F338" s="498"/>
      <c r="G338" s="498"/>
      <c r="H338" s="325" t="s">
        <v>192</v>
      </c>
      <c r="I338" s="344">
        <v>51</v>
      </c>
      <c r="J338" s="326"/>
      <c r="K338" s="344">
        <v>51</v>
      </c>
      <c r="L338" s="328"/>
      <c r="M338" s="326"/>
      <c r="N338" s="328"/>
      <c r="O338" s="326"/>
      <c r="P338" s="329">
        <v>3338.34</v>
      </c>
      <c r="GO338" s="310"/>
      <c r="GP338" s="310"/>
      <c r="GQ338" s="310"/>
      <c r="GR338" s="310"/>
      <c r="GS338" s="310"/>
      <c r="GT338" s="310"/>
      <c r="GU338" s="310"/>
      <c r="GW338" s="274"/>
      <c r="GX338" s="274"/>
      <c r="GY338" s="274"/>
      <c r="GZ338" s="310"/>
      <c r="HA338" s="274"/>
      <c r="HB338" s="274" t="s">
        <v>203</v>
      </c>
      <c r="HC338" s="310"/>
      <c r="HD338" s="310"/>
      <c r="HF338" s="310"/>
    </row>
    <row r="339" spans="1:214" s="272" customFormat="1" ht="15" x14ac:dyDescent="0.25">
      <c r="A339" s="350"/>
      <c r="B339" s="351"/>
      <c r="C339" s="493" t="s">
        <v>187</v>
      </c>
      <c r="D339" s="493"/>
      <c r="E339" s="493"/>
      <c r="F339" s="493"/>
      <c r="G339" s="493"/>
      <c r="H339" s="313"/>
      <c r="I339" s="314"/>
      <c r="J339" s="314"/>
      <c r="K339" s="314"/>
      <c r="L339" s="317"/>
      <c r="M339" s="314"/>
      <c r="N339" s="348">
        <v>8155.39</v>
      </c>
      <c r="O339" s="314"/>
      <c r="P339" s="349">
        <v>16881.66</v>
      </c>
      <c r="GO339" s="310"/>
      <c r="GP339" s="310"/>
      <c r="GQ339" s="310"/>
      <c r="GR339" s="310"/>
      <c r="GS339" s="310"/>
      <c r="GT339" s="310"/>
      <c r="GU339" s="310"/>
      <c r="GW339" s="274"/>
      <c r="GX339" s="274"/>
      <c r="GY339" s="274"/>
      <c r="GZ339" s="310"/>
      <c r="HA339" s="274"/>
      <c r="HB339" s="274"/>
      <c r="HC339" s="310" t="s">
        <v>187</v>
      </c>
      <c r="HD339" s="310"/>
      <c r="HF339" s="310"/>
    </row>
    <row r="340" spans="1:214" s="272" customFormat="1" ht="15" x14ac:dyDescent="0.25">
      <c r="A340" s="495" t="s">
        <v>268</v>
      </c>
      <c r="B340" s="496"/>
      <c r="C340" s="496"/>
      <c r="D340" s="496"/>
      <c r="E340" s="496"/>
      <c r="F340" s="496"/>
      <c r="G340" s="496"/>
      <c r="H340" s="496"/>
      <c r="I340" s="496"/>
      <c r="J340" s="496"/>
      <c r="K340" s="496"/>
      <c r="L340" s="496"/>
      <c r="M340" s="496"/>
      <c r="N340" s="496"/>
      <c r="O340" s="496"/>
      <c r="P340" s="497"/>
      <c r="GO340" s="310"/>
      <c r="GP340" s="310" t="s">
        <v>268</v>
      </c>
      <c r="GQ340" s="310"/>
      <c r="GR340" s="310"/>
      <c r="GS340" s="310"/>
      <c r="GT340" s="310"/>
      <c r="GU340" s="310"/>
      <c r="GW340" s="274"/>
      <c r="GX340" s="274"/>
      <c r="GY340" s="274"/>
      <c r="GZ340" s="310"/>
      <c r="HA340" s="274"/>
      <c r="HB340" s="274"/>
      <c r="HC340" s="310"/>
      <c r="HD340" s="310"/>
      <c r="HF340" s="310"/>
    </row>
    <row r="341" spans="1:214" s="272" customFormat="1" ht="23.25" x14ac:dyDescent="0.25">
      <c r="A341" s="311" t="s">
        <v>226</v>
      </c>
      <c r="B341" s="312" t="s">
        <v>327</v>
      </c>
      <c r="C341" s="494" t="s">
        <v>221</v>
      </c>
      <c r="D341" s="494"/>
      <c r="E341" s="494"/>
      <c r="F341" s="494"/>
      <c r="G341" s="494"/>
      <c r="H341" s="313" t="s">
        <v>212</v>
      </c>
      <c r="I341" s="314">
        <v>2.89</v>
      </c>
      <c r="J341" s="315">
        <v>1</v>
      </c>
      <c r="K341" s="316">
        <v>2.89</v>
      </c>
      <c r="L341" s="317"/>
      <c r="M341" s="314"/>
      <c r="N341" s="318"/>
      <c r="O341" s="314"/>
      <c r="P341" s="319"/>
      <c r="GO341" s="310"/>
      <c r="GP341" s="310"/>
      <c r="GQ341" s="310" t="s">
        <v>221</v>
      </c>
      <c r="GR341" s="310" t="s">
        <v>178</v>
      </c>
      <c r="GS341" s="310" t="s">
        <v>178</v>
      </c>
      <c r="GT341" s="310" t="s">
        <v>178</v>
      </c>
      <c r="GU341" s="310" t="s">
        <v>178</v>
      </c>
      <c r="GW341" s="274"/>
      <c r="GX341" s="274"/>
      <c r="GY341" s="274"/>
      <c r="GZ341" s="310"/>
      <c r="HA341" s="274"/>
      <c r="HB341" s="274"/>
      <c r="HC341" s="310"/>
      <c r="HD341" s="310"/>
      <c r="HF341" s="310"/>
    </row>
    <row r="342" spans="1:214" s="272" customFormat="1" ht="23.25" x14ac:dyDescent="0.25">
      <c r="A342" s="320"/>
      <c r="B342" s="321" t="s">
        <v>372</v>
      </c>
      <c r="C342" s="485" t="s">
        <v>373</v>
      </c>
      <c r="D342" s="485"/>
      <c r="E342" s="485"/>
      <c r="F342" s="485"/>
      <c r="G342" s="485"/>
      <c r="H342" s="485"/>
      <c r="I342" s="485"/>
      <c r="J342" s="485"/>
      <c r="K342" s="485"/>
      <c r="L342" s="485"/>
      <c r="M342" s="485"/>
      <c r="N342" s="485"/>
      <c r="O342" s="485"/>
      <c r="P342" s="492"/>
      <c r="GO342" s="310"/>
      <c r="GP342" s="310"/>
      <c r="GQ342" s="310"/>
      <c r="GR342" s="310"/>
      <c r="GS342" s="310"/>
      <c r="GT342" s="310"/>
      <c r="GU342" s="310"/>
      <c r="GV342" s="322" t="s">
        <v>373</v>
      </c>
      <c r="GW342" s="274"/>
      <c r="GX342" s="274"/>
      <c r="GY342" s="274"/>
      <c r="GZ342" s="310"/>
      <c r="HA342" s="274"/>
      <c r="HB342" s="274"/>
      <c r="HC342" s="310"/>
      <c r="HD342" s="310"/>
      <c r="HF342" s="310"/>
    </row>
    <row r="343" spans="1:214" s="272" customFormat="1" ht="22.5" x14ac:dyDescent="0.25">
      <c r="A343" s="320"/>
      <c r="B343" s="321" t="s">
        <v>329</v>
      </c>
      <c r="C343" s="485" t="s">
        <v>220</v>
      </c>
      <c r="D343" s="485"/>
      <c r="E343" s="485"/>
      <c r="F343" s="485"/>
      <c r="G343" s="485"/>
      <c r="H343" s="485"/>
      <c r="I343" s="485"/>
      <c r="J343" s="485"/>
      <c r="K343" s="485"/>
      <c r="L343" s="485"/>
      <c r="M343" s="485"/>
      <c r="N343" s="485"/>
      <c r="O343" s="485"/>
      <c r="P343" s="492"/>
      <c r="GO343" s="310"/>
      <c r="GP343" s="310"/>
      <c r="GQ343" s="310"/>
      <c r="GR343" s="310"/>
      <c r="GS343" s="310"/>
      <c r="GT343" s="310"/>
      <c r="GU343" s="310"/>
      <c r="GV343" s="322" t="s">
        <v>220</v>
      </c>
      <c r="GW343" s="274"/>
      <c r="GX343" s="274"/>
      <c r="GY343" s="274"/>
      <c r="GZ343" s="310"/>
      <c r="HA343" s="274"/>
      <c r="HB343" s="274"/>
      <c r="HC343" s="310"/>
      <c r="HD343" s="310"/>
      <c r="HF343" s="310"/>
    </row>
    <row r="344" spans="1:214" s="272" customFormat="1" ht="15" x14ac:dyDescent="0.25">
      <c r="A344" s="323"/>
      <c r="B344" s="324" t="s">
        <v>200</v>
      </c>
      <c r="C344" s="498" t="s">
        <v>330</v>
      </c>
      <c r="D344" s="498"/>
      <c r="E344" s="498"/>
      <c r="F344" s="498"/>
      <c r="G344" s="498"/>
      <c r="H344" s="325" t="s">
        <v>197</v>
      </c>
      <c r="I344" s="326"/>
      <c r="J344" s="326"/>
      <c r="K344" s="327">
        <v>21.973248000000002</v>
      </c>
      <c r="L344" s="328"/>
      <c r="M344" s="326"/>
      <c r="N344" s="328"/>
      <c r="O344" s="326"/>
      <c r="P344" s="329">
        <v>8837.86</v>
      </c>
      <c r="GO344" s="310"/>
      <c r="GP344" s="310"/>
      <c r="GQ344" s="310"/>
      <c r="GR344" s="310"/>
      <c r="GS344" s="310"/>
      <c r="GT344" s="310"/>
      <c r="GU344" s="310"/>
      <c r="GW344" s="274" t="s">
        <v>330</v>
      </c>
      <c r="GX344" s="274"/>
      <c r="GY344" s="274"/>
      <c r="GZ344" s="310"/>
      <c r="HA344" s="274"/>
      <c r="HB344" s="274"/>
      <c r="HC344" s="310"/>
      <c r="HD344" s="310"/>
      <c r="HF344" s="310"/>
    </row>
    <row r="345" spans="1:214" s="272" customFormat="1" ht="15" x14ac:dyDescent="0.25">
      <c r="A345" s="330"/>
      <c r="B345" s="324" t="s">
        <v>331</v>
      </c>
      <c r="C345" s="498" t="s">
        <v>332</v>
      </c>
      <c r="D345" s="498"/>
      <c r="E345" s="498"/>
      <c r="F345" s="498"/>
      <c r="G345" s="498"/>
      <c r="H345" s="325" t="s">
        <v>197</v>
      </c>
      <c r="I345" s="331">
        <v>14.08</v>
      </c>
      <c r="J345" s="331">
        <v>0.54</v>
      </c>
      <c r="K345" s="327">
        <v>21.973248000000002</v>
      </c>
      <c r="L345" s="332"/>
      <c r="M345" s="333"/>
      <c r="N345" s="334">
        <v>402.21</v>
      </c>
      <c r="O345" s="326"/>
      <c r="P345" s="329">
        <v>8837.86</v>
      </c>
      <c r="Q345" s="335"/>
      <c r="R345" s="335"/>
      <c r="GO345" s="310"/>
      <c r="GP345" s="310"/>
      <c r="GQ345" s="310"/>
      <c r="GR345" s="310"/>
      <c r="GS345" s="310"/>
      <c r="GT345" s="310"/>
      <c r="GU345" s="310"/>
      <c r="GW345" s="274"/>
      <c r="GX345" s="274" t="s">
        <v>332</v>
      </c>
      <c r="GY345" s="274"/>
      <c r="GZ345" s="310"/>
      <c r="HA345" s="274"/>
      <c r="HB345" s="274"/>
      <c r="HC345" s="310"/>
      <c r="HD345" s="310"/>
      <c r="HF345" s="310"/>
    </row>
    <row r="346" spans="1:214" s="272" customFormat="1" ht="15" x14ac:dyDescent="0.25">
      <c r="A346" s="323"/>
      <c r="B346" s="324" t="s">
        <v>201</v>
      </c>
      <c r="C346" s="498" t="s">
        <v>142</v>
      </c>
      <c r="D346" s="498"/>
      <c r="E346" s="498"/>
      <c r="F346" s="498"/>
      <c r="G346" s="498"/>
      <c r="H346" s="325"/>
      <c r="I346" s="326"/>
      <c r="J346" s="326"/>
      <c r="K346" s="326"/>
      <c r="L346" s="328"/>
      <c r="M346" s="326"/>
      <c r="N346" s="328"/>
      <c r="O346" s="326"/>
      <c r="P346" s="340">
        <v>774</v>
      </c>
      <c r="GO346" s="310"/>
      <c r="GP346" s="310"/>
      <c r="GQ346" s="310"/>
      <c r="GR346" s="310"/>
      <c r="GS346" s="310"/>
      <c r="GT346" s="310"/>
      <c r="GU346" s="310"/>
      <c r="GW346" s="274" t="s">
        <v>142</v>
      </c>
      <c r="GX346" s="274"/>
      <c r="GY346" s="274"/>
      <c r="GZ346" s="310"/>
      <c r="HA346" s="274"/>
      <c r="HB346" s="274"/>
      <c r="HC346" s="310"/>
      <c r="HD346" s="310"/>
      <c r="HF346" s="310"/>
    </row>
    <row r="347" spans="1:214" s="272" customFormat="1" ht="15" x14ac:dyDescent="0.25">
      <c r="A347" s="323"/>
      <c r="B347" s="324"/>
      <c r="C347" s="498" t="s">
        <v>333</v>
      </c>
      <c r="D347" s="498"/>
      <c r="E347" s="498"/>
      <c r="F347" s="498"/>
      <c r="G347" s="498"/>
      <c r="H347" s="325" t="s">
        <v>197</v>
      </c>
      <c r="I347" s="326"/>
      <c r="J347" s="326"/>
      <c r="K347" s="336">
        <v>0.62424000000000002</v>
      </c>
      <c r="L347" s="328"/>
      <c r="M347" s="326"/>
      <c r="N347" s="328"/>
      <c r="O347" s="326"/>
      <c r="P347" s="340">
        <v>300.89999999999998</v>
      </c>
      <c r="GO347" s="310"/>
      <c r="GP347" s="310"/>
      <c r="GQ347" s="310"/>
      <c r="GR347" s="310"/>
      <c r="GS347" s="310"/>
      <c r="GT347" s="310"/>
      <c r="GU347" s="310"/>
      <c r="GW347" s="274" t="s">
        <v>333</v>
      </c>
      <c r="GX347" s="274"/>
      <c r="GY347" s="274"/>
      <c r="GZ347" s="310"/>
      <c r="HA347" s="274"/>
      <c r="HB347" s="274"/>
      <c r="HC347" s="310"/>
      <c r="HD347" s="310"/>
      <c r="HF347" s="310"/>
    </row>
    <row r="348" spans="1:214" s="272" customFormat="1" ht="15" x14ac:dyDescent="0.25">
      <c r="A348" s="330"/>
      <c r="B348" s="324" t="s">
        <v>334</v>
      </c>
      <c r="C348" s="498" t="s">
        <v>335</v>
      </c>
      <c r="D348" s="498"/>
      <c r="E348" s="498"/>
      <c r="F348" s="498"/>
      <c r="G348" s="498"/>
      <c r="H348" s="325" t="s">
        <v>336</v>
      </c>
      <c r="I348" s="337">
        <v>0.2</v>
      </c>
      <c r="J348" s="331">
        <v>0.54</v>
      </c>
      <c r="K348" s="336">
        <v>0.31212000000000001</v>
      </c>
      <c r="L348" s="332"/>
      <c r="M348" s="333"/>
      <c r="N348" s="334">
        <v>1610.43</v>
      </c>
      <c r="O348" s="326"/>
      <c r="P348" s="329">
        <v>502.65</v>
      </c>
      <c r="Q348" s="335"/>
      <c r="R348" s="335"/>
      <c r="GO348" s="310"/>
      <c r="GP348" s="310"/>
      <c r="GQ348" s="310"/>
      <c r="GR348" s="310"/>
      <c r="GS348" s="310"/>
      <c r="GT348" s="310"/>
      <c r="GU348" s="310"/>
      <c r="GW348" s="274"/>
      <c r="GX348" s="274" t="s">
        <v>335</v>
      </c>
      <c r="GY348" s="274"/>
      <c r="GZ348" s="310"/>
      <c r="HA348" s="274"/>
      <c r="HB348" s="274"/>
      <c r="HC348" s="310"/>
      <c r="HD348" s="310"/>
      <c r="HF348" s="310"/>
    </row>
    <row r="349" spans="1:214" s="272" customFormat="1" ht="15" x14ac:dyDescent="0.25">
      <c r="A349" s="338"/>
      <c r="B349" s="324" t="s">
        <v>337</v>
      </c>
      <c r="C349" s="498" t="s">
        <v>338</v>
      </c>
      <c r="D349" s="498"/>
      <c r="E349" s="498"/>
      <c r="F349" s="498"/>
      <c r="G349" s="498"/>
      <c r="H349" s="325" t="s">
        <v>197</v>
      </c>
      <c r="I349" s="337">
        <v>0.2</v>
      </c>
      <c r="J349" s="331">
        <v>0.54</v>
      </c>
      <c r="K349" s="336">
        <v>0.31212000000000001</v>
      </c>
      <c r="L349" s="328"/>
      <c r="M349" s="326"/>
      <c r="N349" s="339">
        <v>552.65</v>
      </c>
      <c r="O349" s="326"/>
      <c r="P349" s="340">
        <v>172.49</v>
      </c>
      <c r="GO349" s="310"/>
      <c r="GP349" s="310"/>
      <c r="GQ349" s="310"/>
      <c r="GR349" s="310"/>
      <c r="GS349" s="310"/>
      <c r="GT349" s="310"/>
      <c r="GU349" s="310"/>
      <c r="GW349" s="274"/>
      <c r="GX349" s="274"/>
      <c r="GY349" s="274" t="s">
        <v>338</v>
      </c>
      <c r="GZ349" s="310"/>
      <c r="HA349" s="274"/>
      <c r="HB349" s="274"/>
      <c r="HC349" s="310"/>
      <c r="HD349" s="310"/>
      <c r="HF349" s="310"/>
    </row>
    <row r="350" spans="1:214" s="272" customFormat="1" ht="15" x14ac:dyDescent="0.25">
      <c r="A350" s="330"/>
      <c r="B350" s="324" t="s">
        <v>339</v>
      </c>
      <c r="C350" s="498" t="s">
        <v>340</v>
      </c>
      <c r="D350" s="498"/>
      <c r="E350" s="498"/>
      <c r="F350" s="498"/>
      <c r="G350" s="498"/>
      <c r="H350" s="325" t="s">
        <v>336</v>
      </c>
      <c r="I350" s="331">
        <v>3.34</v>
      </c>
      <c r="J350" s="331">
        <v>0.54</v>
      </c>
      <c r="K350" s="327">
        <v>5.2124040000000003</v>
      </c>
      <c r="L350" s="332"/>
      <c r="M350" s="333"/>
      <c r="N350" s="334">
        <v>2.68</v>
      </c>
      <c r="O350" s="326"/>
      <c r="P350" s="329">
        <v>13.97</v>
      </c>
      <c r="Q350" s="335"/>
      <c r="R350" s="335"/>
      <c r="GO350" s="310"/>
      <c r="GP350" s="310"/>
      <c r="GQ350" s="310"/>
      <c r="GR350" s="310"/>
      <c r="GS350" s="310"/>
      <c r="GT350" s="310"/>
      <c r="GU350" s="310"/>
      <c r="GW350" s="274"/>
      <c r="GX350" s="274" t="s">
        <v>340</v>
      </c>
      <c r="GY350" s="274"/>
      <c r="GZ350" s="310"/>
      <c r="HA350" s="274"/>
      <c r="HB350" s="274"/>
      <c r="HC350" s="310"/>
      <c r="HD350" s="310"/>
      <c r="HF350" s="310"/>
    </row>
    <row r="351" spans="1:214" s="272" customFormat="1" ht="15" x14ac:dyDescent="0.25">
      <c r="A351" s="330"/>
      <c r="B351" s="324" t="s">
        <v>341</v>
      </c>
      <c r="C351" s="498" t="s">
        <v>342</v>
      </c>
      <c r="D351" s="498"/>
      <c r="E351" s="498"/>
      <c r="F351" s="498"/>
      <c r="G351" s="498"/>
      <c r="H351" s="325" t="s">
        <v>336</v>
      </c>
      <c r="I351" s="331">
        <v>3.34</v>
      </c>
      <c r="J351" s="331">
        <v>0.54</v>
      </c>
      <c r="K351" s="327">
        <v>5.2124040000000003</v>
      </c>
      <c r="L351" s="341">
        <v>8.84</v>
      </c>
      <c r="M351" s="342">
        <v>1.41</v>
      </c>
      <c r="N351" s="334">
        <v>12.46</v>
      </c>
      <c r="O351" s="326"/>
      <c r="P351" s="329">
        <v>64.95</v>
      </c>
      <c r="Q351" s="335"/>
      <c r="R351" s="335"/>
      <c r="GO351" s="310"/>
      <c r="GP351" s="310"/>
      <c r="GQ351" s="310"/>
      <c r="GR351" s="310"/>
      <c r="GS351" s="310"/>
      <c r="GT351" s="310"/>
      <c r="GU351" s="310"/>
      <c r="GW351" s="274"/>
      <c r="GX351" s="274" t="s">
        <v>342</v>
      </c>
      <c r="GY351" s="274"/>
      <c r="GZ351" s="310"/>
      <c r="HA351" s="274"/>
      <c r="HB351" s="274"/>
      <c r="HC351" s="310"/>
      <c r="HD351" s="310"/>
      <c r="HF351" s="310"/>
    </row>
    <row r="352" spans="1:214" s="272" customFormat="1" ht="15" x14ac:dyDescent="0.25">
      <c r="A352" s="330"/>
      <c r="B352" s="324" t="s">
        <v>343</v>
      </c>
      <c r="C352" s="498" t="s">
        <v>344</v>
      </c>
      <c r="D352" s="498"/>
      <c r="E352" s="498"/>
      <c r="F352" s="498"/>
      <c r="G352" s="498"/>
      <c r="H352" s="325" t="s">
        <v>336</v>
      </c>
      <c r="I352" s="337">
        <v>0.2</v>
      </c>
      <c r="J352" s="331">
        <v>0.54</v>
      </c>
      <c r="K352" s="336">
        <v>0.31212000000000001</v>
      </c>
      <c r="L352" s="341">
        <v>477.92</v>
      </c>
      <c r="M352" s="342">
        <v>1.29</v>
      </c>
      <c r="N352" s="334">
        <v>616.52</v>
      </c>
      <c r="O352" s="326"/>
      <c r="P352" s="329">
        <v>192.43</v>
      </c>
      <c r="Q352" s="335"/>
      <c r="R352" s="335"/>
      <c r="GO352" s="310"/>
      <c r="GP352" s="310"/>
      <c r="GQ352" s="310"/>
      <c r="GR352" s="310"/>
      <c r="GS352" s="310"/>
      <c r="GT352" s="310"/>
      <c r="GU352" s="310"/>
      <c r="GW352" s="274"/>
      <c r="GX352" s="274" t="s">
        <v>344</v>
      </c>
      <c r="GY352" s="274"/>
      <c r="GZ352" s="310"/>
      <c r="HA352" s="274"/>
      <c r="HB352" s="274"/>
      <c r="HC352" s="310"/>
      <c r="HD352" s="310"/>
      <c r="HF352" s="310"/>
    </row>
    <row r="353" spans="1:214" s="272" customFormat="1" ht="15" x14ac:dyDescent="0.25">
      <c r="A353" s="338"/>
      <c r="B353" s="324" t="s">
        <v>345</v>
      </c>
      <c r="C353" s="498" t="s">
        <v>346</v>
      </c>
      <c r="D353" s="498"/>
      <c r="E353" s="498"/>
      <c r="F353" s="498"/>
      <c r="G353" s="498"/>
      <c r="H353" s="325" t="s">
        <v>197</v>
      </c>
      <c r="I353" s="337">
        <v>0.2</v>
      </c>
      <c r="J353" s="331">
        <v>0.54</v>
      </c>
      <c r="K353" s="336">
        <v>0.31212000000000001</v>
      </c>
      <c r="L353" s="328"/>
      <c r="M353" s="326"/>
      <c r="N353" s="339">
        <v>411.42</v>
      </c>
      <c r="O353" s="326"/>
      <c r="P353" s="340">
        <v>128.41</v>
      </c>
      <c r="GO353" s="310"/>
      <c r="GP353" s="310"/>
      <c r="GQ353" s="310"/>
      <c r="GR353" s="310"/>
      <c r="GS353" s="310"/>
      <c r="GT353" s="310"/>
      <c r="GU353" s="310"/>
      <c r="GW353" s="274"/>
      <c r="GX353" s="274"/>
      <c r="GY353" s="274" t="s">
        <v>346</v>
      </c>
      <c r="GZ353" s="310"/>
      <c r="HA353" s="274"/>
      <c r="HB353" s="274"/>
      <c r="HC353" s="310"/>
      <c r="HD353" s="310"/>
      <c r="HF353" s="310"/>
    </row>
    <row r="354" spans="1:214" s="272" customFormat="1" ht="15" x14ac:dyDescent="0.25">
      <c r="A354" s="323"/>
      <c r="B354" s="324" t="s">
        <v>199</v>
      </c>
      <c r="C354" s="498" t="s">
        <v>198</v>
      </c>
      <c r="D354" s="498"/>
      <c r="E354" s="498"/>
      <c r="F354" s="498"/>
      <c r="G354" s="498"/>
      <c r="H354" s="325"/>
      <c r="I354" s="326"/>
      <c r="J354" s="326"/>
      <c r="K354" s="326"/>
      <c r="L354" s="328"/>
      <c r="M354" s="326"/>
      <c r="N354" s="328"/>
      <c r="O354" s="326"/>
      <c r="P354" s="340">
        <v>0</v>
      </c>
      <c r="GO354" s="310"/>
      <c r="GP354" s="310"/>
      <c r="GQ354" s="310"/>
      <c r="GR354" s="310"/>
      <c r="GS354" s="310"/>
      <c r="GT354" s="310"/>
      <c r="GU354" s="310"/>
      <c r="GW354" s="274" t="s">
        <v>198</v>
      </c>
      <c r="GX354" s="274"/>
      <c r="GY354" s="274"/>
      <c r="GZ354" s="310"/>
      <c r="HA354" s="274"/>
      <c r="HB354" s="274"/>
      <c r="HC354" s="310"/>
      <c r="HD354" s="310"/>
      <c r="HF354" s="310"/>
    </row>
    <row r="355" spans="1:214" s="272" customFormat="1" ht="23.25" x14ac:dyDescent="0.25">
      <c r="A355" s="330"/>
      <c r="B355" s="324" t="s">
        <v>347</v>
      </c>
      <c r="C355" s="498" t="s">
        <v>348</v>
      </c>
      <c r="D355" s="498"/>
      <c r="E355" s="498"/>
      <c r="F355" s="498"/>
      <c r="G355" s="498"/>
      <c r="H355" s="325" t="s">
        <v>189</v>
      </c>
      <c r="I355" s="343">
        <v>0.245</v>
      </c>
      <c r="J355" s="344">
        <v>0</v>
      </c>
      <c r="K355" s="344">
        <v>0</v>
      </c>
      <c r="L355" s="341">
        <v>37.71</v>
      </c>
      <c r="M355" s="342">
        <v>1.52</v>
      </c>
      <c r="N355" s="334">
        <v>57.32</v>
      </c>
      <c r="O355" s="326"/>
      <c r="P355" s="329">
        <v>0</v>
      </c>
      <c r="Q355" s="335"/>
      <c r="R355" s="335"/>
      <c r="GO355" s="310"/>
      <c r="GP355" s="310"/>
      <c r="GQ355" s="310"/>
      <c r="GR355" s="310"/>
      <c r="GS355" s="310"/>
      <c r="GT355" s="310"/>
      <c r="GU355" s="310"/>
      <c r="GW355" s="274"/>
      <c r="GX355" s="274" t="s">
        <v>348</v>
      </c>
      <c r="GY355" s="274"/>
      <c r="GZ355" s="310"/>
      <c r="HA355" s="274"/>
      <c r="HB355" s="274"/>
      <c r="HC355" s="310"/>
      <c r="HD355" s="310"/>
      <c r="HF355" s="310"/>
    </row>
    <row r="356" spans="1:214" s="272" customFormat="1" ht="23.25" x14ac:dyDescent="0.25">
      <c r="A356" s="330"/>
      <c r="B356" s="324" t="s">
        <v>349</v>
      </c>
      <c r="C356" s="498" t="s">
        <v>350</v>
      </c>
      <c r="D356" s="498"/>
      <c r="E356" s="498"/>
      <c r="F356" s="498"/>
      <c r="G356" s="498"/>
      <c r="H356" s="325" t="s">
        <v>214</v>
      </c>
      <c r="I356" s="336">
        <v>6.2E-4</v>
      </c>
      <c r="J356" s="344">
        <v>0</v>
      </c>
      <c r="K356" s="344">
        <v>0</v>
      </c>
      <c r="L356" s="345">
        <v>99190.96</v>
      </c>
      <c r="M356" s="346">
        <v>1.3</v>
      </c>
      <c r="N356" s="334">
        <v>128948.25</v>
      </c>
      <c r="O356" s="326"/>
      <c r="P356" s="329">
        <v>0</v>
      </c>
      <c r="Q356" s="335"/>
      <c r="R356" s="335"/>
      <c r="GO356" s="310"/>
      <c r="GP356" s="310"/>
      <c r="GQ356" s="310"/>
      <c r="GR356" s="310"/>
      <c r="GS356" s="310"/>
      <c r="GT356" s="310"/>
      <c r="GU356" s="310"/>
      <c r="GW356" s="274"/>
      <c r="GX356" s="274" t="s">
        <v>350</v>
      </c>
      <c r="GY356" s="274"/>
      <c r="GZ356" s="310"/>
      <c r="HA356" s="274"/>
      <c r="HB356" s="274"/>
      <c r="HC356" s="310"/>
      <c r="HD356" s="310"/>
      <c r="HF356" s="310"/>
    </row>
    <row r="357" spans="1:214" s="272" customFormat="1" ht="15" x14ac:dyDescent="0.25">
      <c r="A357" s="330"/>
      <c r="B357" s="324" t="s">
        <v>351</v>
      </c>
      <c r="C357" s="498" t="s">
        <v>352</v>
      </c>
      <c r="D357" s="498"/>
      <c r="E357" s="498"/>
      <c r="F357" s="498"/>
      <c r="G357" s="498"/>
      <c r="H357" s="325" t="s">
        <v>353</v>
      </c>
      <c r="I357" s="331">
        <v>0.25</v>
      </c>
      <c r="J357" s="344">
        <v>0</v>
      </c>
      <c r="K357" s="344">
        <v>0</v>
      </c>
      <c r="L357" s="341">
        <v>931.11</v>
      </c>
      <c r="M357" s="342">
        <v>1.61</v>
      </c>
      <c r="N357" s="334">
        <v>1499.09</v>
      </c>
      <c r="O357" s="326"/>
      <c r="P357" s="329">
        <v>0</v>
      </c>
      <c r="Q357" s="335"/>
      <c r="R357" s="335"/>
      <c r="GO357" s="310"/>
      <c r="GP357" s="310"/>
      <c r="GQ357" s="310"/>
      <c r="GR357" s="310"/>
      <c r="GS357" s="310"/>
      <c r="GT357" s="310"/>
      <c r="GU357" s="310"/>
      <c r="GW357" s="274"/>
      <c r="GX357" s="274" t="s">
        <v>352</v>
      </c>
      <c r="GY357" s="274"/>
      <c r="GZ357" s="310"/>
      <c r="HA357" s="274"/>
      <c r="HB357" s="274"/>
      <c r="HC357" s="310"/>
      <c r="HD357" s="310"/>
      <c r="HF357" s="310"/>
    </row>
    <row r="358" spans="1:214" s="272" customFormat="1" ht="15" x14ac:dyDescent="0.25">
      <c r="A358" s="330"/>
      <c r="B358" s="324" t="s">
        <v>354</v>
      </c>
      <c r="C358" s="498" t="s">
        <v>355</v>
      </c>
      <c r="D358" s="498"/>
      <c r="E358" s="498"/>
      <c r="F358" s="498"/>
      <c r="G358" s="498"/>
      <c r="H358" s="325" t="s">
        <v>214</v>
      </c>
      <c r="I358" s="336">
        <v>7.2000000000000005E-4</v>
      </c>
      <c r="J358" s="344">
        <v>0</v>
      </c>
      <c r="K358" s="344">
        <v>0</v>
      </c>
      <c r="L358" s="345">
        <v>82698.14</v>
      </c>
      <c r="M358" s="342">
        <v>1.29</v>
      </c>
      <c r="N358" s="334">
        <v>106680.6</v>
      </c>
      <c r="O358" s="326"/>
      <c r="P358" s="329">
        <v>0</v>
      </c>
      <c r="Q358" s="335"/>
      <c r="R358" s="335"/>
      <c r="GO358" s="310"/>
      <c r="GP358" s="310"/>
      <c r="GQ358" s="310"/>
      <c r="GR358" s="310"/>
      <c r="GS358" s="310"/>
      <c r="GT358" s="310"/>
      <c r="GU358" s="310"/>
      <c r="GW358" s="274"/>
      <c r="GX358" s="274" t="s">
        <v>355</v>
      </c>
      <c r="GY358" s="274"/>
      <c r="GZ358" s="310"/>
      <c r="HA358" s="274"/>
      <c r="HB358" s="274"/>
      <c r="HC358" s="310"/>
      <c r="HD358" s="310"/>
      <c r="HF358" s="310"/>
    </row>
    <row r="359" spans="1:214" s="272" customFormat="1" ht="15" x14ac:dyDescent="0.25">
      <c r="A359" s="347"/>
      <c r="B359" s="321"/>
      <c r="C359" s="493" t="s">
        <v>356</v>
      </c>
      <c r="D359" s="493"/>
      <c r="E359" s="493"/>
      <c r="F359" s="493"/>
      <c r="G359" s="493"/>
      <c r="H359" s="313"/>
      <c r="I359" s="314"/>
      <c r="J359" s="314"/>
      <c r="K359" s="314"/>
      <c r="L359" s="317"/>
      <c r="M359" s="314"/>
      <c r="N359" s="348"/>
      <c r="O359" s="314"/>
      <c r="P359" s="349">
        <v>9912.76</v>
      </c>
      <c r="Q359" s="335"/>
      <c r="R359" s="335"/>
      <c r="GO359" s="310"/>
      <c r="GP359" s="310"/>
      <c r="GQ359" s="310"/>
      <c r="GR359" s="310"/>
      <c r="GS359" s="310"/>
      <c r="GT359" s="310"/>
      <c r="GU359" s="310"/>
      <c r="GW359" s="274"/>
      <c r="GX359" s="274"/>
      <c r="GY359" s="274"/>
      <c r="GZ359" s="310" t="s">
        <v>356</v>
      </c>
      <c r="HA359" s="274"/>
      <c r="HB359" s="274"/>
      <c r="HC359" s="310"/>
      <c r="HD359" s="310"/>
      <c r="HF359" s="310"/>
    </row>
    <row r="360" spans="1:214" s="272" customFormat="1" ht="15" x14ac:dyDescent="0.25">
      <c r="A360" s="338" t="s">
        <v>401</v>
      </c>
      <c r="B360" s="324" t="s">
        <v>357</v>
      </c>
      <c r="C360" s="498" t="s">
        <v>358</v>
      </c>
      <c r="D360" s="498"/>
      <c r="E360" s="498"/>
      <c r="F360" s="498"/>
      <c r="G360" s="498"/>
      <c r="H360" s="325" t="s">
        <v>192</v>
      </c>
      <c r="I360" s="344">
        <v>2</v>
      </c>
      <c r="J360" s="326"/>
      <c r="K360" s="344">
        <v>2</v>
      </c>
      <c r="L360" s="328"/>
      <c r="M360" s="326"/>
      <c r="N360" s="328"/>
      <c r="O360" s="337">
        <v>0.4</v>
      </c>
      <c r="P360" s="340">
        <v>130.93</v>
      </c>
      <c r="GO360" s="310"/>
      <c r="GP360" s="310"/>
      <c r="GQ360" s="310"/>
      <c r="GR360" s="310"/>
      <c r="GS360" s="310"/>
      <c r="GT360" s="310"/>
      <c r="GU360" s="310"/>
      <c r="GW360" s="274"/>
      <c r="GX360" s="274"/>
      <c r="GY360" s="274"/>
      <c r="GZ360" s="310"/>
      <c r="HA360" s="274" t="s">
        <v>358</v>
      </c>
      <c r="HB360" s="274"/>
      <c r="HC360" s="310"/>
      <c r="HD360" s="310"/>
      <c r="HF360" s="310"/>
    </row>
    <row r="361" spans="1:214" s="272" customFormat="1" ht="15" x14ac:dyDescent="0.25">
      <c r="A361" s="338"/>
      <c r="B361" s="324"/>
      <c r="C361" s="498" t="s">
        <v>196</v>
      </c>
      <c r="D361" s="498"/>
      <c r="E361" s="498"/>
      <c r="F361" s="498"/>
      <c r="G361" s="498"/>
      <c r="H361" s="325"/>
      <c r="I361" s="326"/>
      <c r="J361" s="326"/>
      <c r="K361" s="326"/>
      <c r="L361" s="328"/>
      <c r="M361" s="326"/>
      <c r="N361" s="328"/>
      <c r="O361" s="326"/>
      <c r="P361" s="329">
        <v>9138.76</v>
      </c>
      <c r="GO361" s="310"/>
      <c r="GP361" s="310"/>
      <c r="GQ361" s="310"/>
      <c r="GR361" s="310"/>
      <c r="GS361" s="310"/>
      <c r="GT361" s="310"/>
      <c r="GU361" s="310"/>
      <c r="GW361" s="274"/>
      <c r="GX361" s="274"/>
      <c r="GY361" s="274"/>
      <c r="GZ361" s="310"/>
      <c r="HA361" s="274"/>
      <c r="HB361" s="274" t="s">
        <v>196</v>
      </c>
      <c r="HC361" s="310"/>
      <c r="HD361" s="310"/>
      <c r="HF361" s="310"/>
    </row>
    <row r="362" spans="1:214" s="272" customFormat="1" ht="15" x14ac:dyDescent="0.25">
      <c r="A362" s="338"/>
      <c r="B362" s="324" t="s">
        <v>206</v>
      </c>
      <c r="C362" s="498" t="s">
        <v>205</v>
      </c>
      <c r="D362" s="498"/>
      <c r="E362" s="498"/>
      <c r="F362" s="498"/>
      <c r="G362" s="498"/>
      <c r="H362" s="325" t="s">
        <v>192</v>
      </c>
      <c r="I362" s="344">
        <v>97</v>
      </c>
      <c r="J362" s="326"/>
      <c r="K362" s="344">
        <v>97</v>
      </c>
      <c r="L362" s="328"/>
      <c r="M362" s="326"/>
      <c r="N362" s="328"/>
      <c r="O362" s="326"/>
      <c r="P362" s="329">
        <v>8864.6</v>
      </c>
      <c r="GO362" s="310"/>
      <c r="GP362" s="310"/>
      <c r="GQ362" s="310"/>
      <c r="GR362" s="310"/>
      <c r="GS362" s="310"/>
      <c r="GT362" s="310"/>
      <c r="GU362" s="310"/>
      <c r="GW362" s="274"/>
      <c r="GX362" s="274"/>
      <c r="GY362" s="274"/>
      <c r="GZ362" s="310"/>
      <c r="HA362" s="274"/>
      <c r="HB362" s="274" t="s">
        <v>205</v>
      </c>
      <c r="HC362" s="310"/>
      <c r="HD362" s="310"/>
      <c r="HF362" s="310"/>
    </row>
    <row r="363" spans="1:214" s="272" customFormat="1" ht="15" x14ac:dyDescent="0.25">
      <c r="A363" s="338"/>
      <c r="B363" s="324" t="s">
        <v>204</v>
      </c>
      <c r="C363" s="498" t="s">
        <v>203</v>
      </c>
      <c r="D363" s="498"/>
      <c r="E363" s="498"/>
      <c r="F363" s="498"/>
      <c r="G363" s="498"/>
      <c r="H363" s="325" t="s">
        <v>192</v>
      </c>
      <c r="I363" s="344">
        <v>51</v>
      </c>
      <c r="J363" s="326"/>
      <c r="K363" s="344">
        <v>51</v>
      </c>
      <c r="L363" s="328"/>
      <c r="M363" s="326"/>
      <c r="N363" s="328"/>
      <c r="O363" s="326"/>
      <c r="P363" s="329">
        <v>4660.7700000000004</v>
      </c>
      <c r="GO363" s="310"/>
      <c r="GP363" s="310"/>
      <c r="GQ363" s="310"/>
      <c r="GR363" s="310"/>
      <c r="GS363" s="310"/>
      <c r="GT363" s="310"/>
      <c r="GU363" s="310"/>
      <c r="GW363" s="274"/>
      <c r="GX363" s="274"/>
      <c r="GY363" s="274"/>
      <c r="GZ363" s="310"/>
      <c r="HA363" s="274"/>
      <c r="HB363" s="274" t="s">
        <v>203</v>
      </c>
      <c r="HC363" s="310"/>
      <c r="HD363" s="310"/>
      <c r="HF363" s="310"/>
    </row>
    <row r="364" spans="1:214" s="272" customFormat="1" ht="15" x14ac:dyDescent="0.25">
      <c r="A364" s="350"/>
      <c r="B364" s="351"/>
      <c r="C364" s="493" t="s">
        <v>187</v>
      </c>
      <c r="D364" s="493"/>
      <c r="E364" s="493"/>
      <c r="F364" s="493"/>
      <c r="G364" s="493"/>
      <c r="H364" s="313"/>
      <c r="I364" s="314"/>
      <c r="J364" s="314"/>
      <c r="K364" s="314"/>
      <c r="L364" s="317"/>
      <c r="M364" s="314"/>
      <c r="N364" s="348">
        <v>8155.38</v>
      </c>
      <c r="O364" s="314"/>
      <c r="P364" s="349">
        <v>23569.06</v>
      </c>
      <c r="GO364" s="310"/>
      <c r="GP364" s="310"/>
      <c r="GQ364" s="310"/>
      <c r="GR364" s="310"/>
      <c r="GS364" s="310"/>
      <c r="GT364" s="310"/>
      <c r="GU364" s="310"/>
      <c r="GW364" s="274"/>
      <c r="GX364" s="274"/>
      <c r="GY364" s="274"/>
      <c r="GZ364" s="310"/>
      <c r="HA364" s="274"/>
      <c r="HB364" s="274"/>
      <c r="HC364" s="310" t="s">
        <v>187</v>
      </c>
      <c r="HD364" s="310"/>
      <c r="HF364" s="310"/>
    </row>
    <row r="365" spans="1:214" s="272" customFormat="1" ht="1.5" customHeight="1" x14ac:dyDescent="0.25">
      <c r="A365" s="352"/>
      <c r="B365" s="353"/>
      <c r="C365" s="353"/>
      <c r="D365" s="353"/>
      <c r="E365" s="353"/>
      <c r="F365" s="354"/>
      <c r="G365" s="354"/>
      <c r="H365" s="354"/>
      <c r="I365" s="354"/>
      <c r="J365" s="355"/>
      <c r="K365" s="354"/>
      <c r="L365" s="355"/>
      <c r="M365" s="356"/>
      <c r="N365" s="355"/>
      <c r="O365" s="357"/>
      <c r="P365" s="358"/>
      <c r="Q365" s="359"/>
      <c r="R365" s="360"/>
      <c r="GO365" s="310"/>
      <c r="GP365" s="310"/>
      <c r="GQ365" s="310"/>
      <c r="GR365" s="310"/>
      <c r="GS365" s="310"/>
      <c r="GT365" s="310"/>
      <c r="GU365" s="310"/>
      <c r="GW365" s="274"/>
      <c r="GX365" s="274"/>
      <c r="GY365" s="274"/>
      <c r="GZ365" s="310"/>
      <c r="HA365" s="274"/>
      <c r="HB365" s="274"/>
      <c r="HC365" s="310"/>
      <c r="HD365" s="310"/>
      <c r="HF365" s="310"/>
    </row>
    <row r="366" spans="1:214" s="272" customFormat="1" ht="15" x14ac:dyDescent="0.25">
      <c r="A366" s="347"/>
      <c r="B366" s="361"/>
      <c r="C366" s="490" t="s">
        <v>300</v>
      </c>
      <c r="D366" s="490"/>
      <c r="E366" s="490"/>
      <c r="F366" s="490"/>
      <c r="G366" s="490"/>
      <c r="H366" s="490"/>
      <c r="I366" s="490"/>
      <c r="J366" s="490"/>
      <c r="K366" s="490"/>
      <c r="L366" s="490"/>
      <c r="M366" s="490"/>
      <c r="N366" s="490"/>
      <c r="O366" s="490"/>
      <c r="P366" s="362"/>
      <c r="Q366" s="359"/>
      <c r="R366" s="360"/>
      <c r="GO366" s="310"/>
      <c r="GP366" s="310"/>
      <c r="GQ366" s="310"/>
      <c r="GR366" s="310"/>
      <c r="GS366" s="310"/>
      <c r="GT366" s="310"/>
      <c r="GU366" s="310"/>
      <c r="GW366" s="274"/>
      <c r="GX366" s="274"/>
      <c r="GY366" s="274"/>
      <c r="GZ366" s="310"/>
      <c r="HA366" s="274"/>
      <c r="HB366" s="274"/>
      <c r="HC366" s="310"/>
      <c r="HD366" s="310" t="s">
        <v>300</v>
      </c>
      <c r="HF366" s="310"/>
    </row>
    <row r="367" spans="1:214" s="272" customFormat="1" ht="15" x14ac:dyDescent="0.25">
      <c r="A367" s="347"/>
      <c r="B367" s="321"/>
      <c r="C367" s="491" t="s">
        <v>359</v>
      </c>
      <c r="D367" s="491"/>
      <c r="E367" s="491"/>
      <c r="F367" s="491"/>
      <c r="G367" s="491"/>
      <c r="H367" s="491"/>
      <c r="I367" s="491"/>
      <c r="J367" s="491"/>
      <c r="K367" s="491"/>
      <c r="L367" s="491"/>
      <c r="M367" s="491"/>
      <c r="N367" s="491"/>
      <c r="O367" s="491"/>
      <c r="P367" s="363">
        <v>126474.05</v>
      </c>
      <c r="Q367" s="359"/>
      <c r="R367" s="360"/>
      <c r="GO367" s="310"/>
      <c r="GP367" s="310"/>
      <c r="GQ367" s="310"/>
      <c r="GR367" s="310"/>
      <c r="GS367" s="310"/>
      <c r="GT367" s="310"/>
      <c r="GU367" s="310"/>
      <c r="GW367" s="274"/>
      <c r="GX367" s="274"/>
      <c r="GY367" s="274"/>
      <c r="GZ367" s="310"/>
      <c r="HA367" s="274"/>
      <c r="HB367" s="274"/>
      <c r="HC367" s="310"/>
      <c r="HD367" s="310"/>
      <c r="HE367" s="322" t="s">
        <v>359</v>
      </c>
      <c r="HF367" s="310"/>
    </row>
    <row r="368" spans="1:214" s="272" customFormat="1" ht="15" x14ac:dyDescent="0.25">
      <c r="A368" s="347"/>
      <c r="B368" s="321"/>
      <c r="C368" s="491" t="s">
        <v>167</v>
      </c>
      <c r="D368" s="491"/>
      <c r="E368" s="491"/>
      <c r="F368" s="491"/>
      <c r="G368" s="491"/>
      <c r="H368" s="491"/>
      <c r="I368" s="491"/>
      <c r="J368" s="491"/>
      <c r="K368" s="491"/>
      <c r="L368" s="491"/>
      <c r="M368" s="491"/>
      <c r="N368" s="491"/>
      <c r="O368" s="491"/>
      <c r="P368" s="364"/>
      <c r="Q368" s="359"/>
      <c r="R368" s="360"/>
      <c r="GO368" s="310"/>
      <c r="GP368" s="310"/>
      <c r="GQ368" s="310"/>
      <c r="GR368" s="310"/>
      <c r="GS368" s="310"/>
      <c r="GT368" s="310"/>
      <c r="GU368" s="310"/>
      <c r="GW368" s="274"/>
      <c r="GX368" s="274"/>
      <c r="GY368" s="274"/>
      <c r="GZ368" s="310"/>
      <c r="HA368" s="274"/>
      <c r="HB368" s="274"/>
      <c r="HC368" s="310"/>
      <c r="HD368" s="310"/>
      <c r="HE368" s="322" t="s">
        <v>167</v>
      </c>
      <c r="HF368" s="310"/>
    </row>
    <row r="369" spans="1:214" s="272" customFormat="1" ht="15" x14ac:dyDescent="0.25">
      <c r="A369" s="347"/>
      <c r="B369" s="321"/>
      <c r="C369" s="491" t="s">
        <v>185</v>
      </c>
      <c r="D369" s="491"/>
      <c r="E369" s="491"/>
      <c r="F369" s="491"/>
      <c r="G369" s="491"/>
      <c r="H369" s="491"/>
      <c r="I369" s="491"/>
      <c r="J369" s="491"/>
      <c r="K369" s="491"/>
      <c r="L369" s="491"/>
      <c r="M369" s="491"/>
      <c r="N369" s="491"/>
      <c r="O369" s="491"/>
      <c r="P369" s="363">
        <v>108232.26</v>
      </c>
      <c r="Q369" s="359"/>
      <c r="R369" s="360"/>
      <c r="GO369" s="310"/>
      <c r="GP369" s="310"/>
      <c r="GQ369" s="310"/>
      <c r="GR369" s="310"/>
      <c r="GS369" s="310"/>
      <c r="GT369" s="310"/>
      <c r="GU369" s="310"/>
      <c r="GW369" s="274"/>
      <c r="GX369" s="274"/>
      <c r="GY369" s="274"/>
      <c r="GZ369" s="310"/>
      <c r="HA369" s="274"/>
      <c r="HB369" s="274"/>
      <c r="HC369" s="310"/>
      <c r="HD369" s="310"/>
      <c r="HE369" s="322" t="s">
        <v>185</v>
      </c>
      <c r="HF369" s="310"/>
    </row>
    <row r="370" spans="1:214" s="272" customFormat="1" ht="15" x14ac:dyDescent="0.25">
      <c r="A370" s="347"/>
      <c r="B370" s="321"/>
      <c r="C370" s="491" t="s">
        <v>184</v>
      </c>
      <c r="D370" s="491"/>
      <c r="E370" s="491"/>
      <c r="F370" s="491"/>
      <c r="G370" s="491"/>
      <c r="H370" s="491"/>
      <c r="I370" s="491"/>
      <c r="J370" s="491"/>
      <c r="K370" s="491"/>
      <c r="L370" s="491"/>
      <c r="M370" s="491"/>
      <c r="N370" s="491"/>
      <c r="O370" s="491"/>
      <c r="P370" s="363">
        <v>12461.93</v>
      </c>
      <c r="Q370" s="359"/>
      <c r="R370" s="360"/>
      <c r="GO370" s="310"/>
      <c r="GP370" s="310"/>
      <c r="GQ370" s="310"/>
      <c r="GR370" s="310"/>
      <c r="GS370" s="310"/>
      <c r="GT370" s="310"/>
      <c r="GU370" s="310"/>
      <c r="GW370" s="274"/>
      <c r="GX370" s="274"/>
      <c r="GY370" s="274"/>
      <c r="GZ370" s="310"/>
      <c r="HA370" s="274"/>
      <c r="HB370" s="274"/>
      <c r="HC370" s="310"/>
      <c r="HD370" s="310"/>
      <c r="HE370" s="322" t="s">
        <v>184</v>
      </c>
      <c r="HF370" s="310"/>
    </row>
    <row r="371" spans="1:214" s="272" customFormat="1" ht="15" x14ac:dyDescent="0.25">
      <c r="A371" s="347"/>
      <c r="B371" s="321"/>
      <c r="C371" s="491" t="s">
        <v>360</v>
      </c>
      <c r="D371" s="491"/>
      <c r="E371" s="491"/>
      <c r="F371" s="491"/>
      <c r="G371" s="491"/>
      <c r="H371" s="491"/>
      <c r="I371" s="491"/>
      <c r="J371" s="491"/>
      <c r="K371" s="491"/>
      <c r="L371" s="491"/>
      <c r="M371" s="491"/>
      <c r="N371" s="491"/>
      <c r="O371" s="491"/>
      <c r="P371" s="363">
        <v>4176.42</v>
      </c>
      <c r="Q371" s="359"/>
      <c r="R371" s="360"/>
      <c r="GO371" s="310"/>
      <c r="GP371" s="310"/>
      <c r="GQ371" s="310"/>
      <c r="GR371" s="310"/>
      <c r="GS371" s="310"/>
      <c r="GT371" s="310"/>
      <c r="GU371" s="310"/>
      <c r="GW371" s="274"/>
      <c r="GX371" s="274"/>
      <c r="GY371" s="274"/>
      <c r="GZ371" s="310"/>
      <c r="HA371" s="274"/>
      <c r="HB371" s="274"/>
      <c r="HC371" s="310"/>
      <c r="HD371" s="310"/>
      <c r="HE371" s="322" t="s">
        <v>360</v>
      </c>
      <c r="HF371" s="310"/>
    </row>
    <row r="372" spans="1:214" s="272" customFormat="1" ht="15" x14ac:dyDescent="0.25">
      <c r="A372" s="347"/>
      <c r="B372" s="321"/>
      <c r="C372" s="491" t="s">
        <v>183</v>
      </c>
      <c r="D372" s="491"/>
      <c r="E372" s="491"/>
      <c r="F372" s="491"/>
      <c r="G372" s="491"/>
      <c r="H372" s="491"/>
      <c r="I372" s="491"/>
      <c r="J372" s="491"/>
      <c r="K372" s="491"/>
      <c r="L372" s="491"/>
      <c r="M372" s="491"/>
      <c r="N372" s="491"/>
      <c r="O372" s="491"/>
      <c r="P372" s="363">
        <v>1603.44</v>
      </c>
      <c r="Q372" s="359"/>
      <c r="R372" s="360"/>
      <c r="GO372" s="310"/>
      <c r="GP372" s="310"/>
      <c r="GQ372" s="310"/>
      <c r="GR372" s="310"/>
      <c r="GS372" s="310"/>
      <c r="GT372" s="310"/>
      <c r="GU372" s="310"/>
      <c r="GW372" s="274"/>
      <c r="GX372" s="274"/>
      <c r="GY372" s="274"/>
      <c r="GZ372" s="310"/>
      <c r="HA372" s="274"/>
      <c r="HB372" s="274"/>
      <c r="HC372" s="310"/>
      <c r="HD372" s="310"/>
      <c r="HE372" s="322" t="s">
        <v>183</v>
      </c>
      <c r="HF372" s="310"/>
    </row>
    <row r="373" spans="1:214" s="272" customFormat="1" ht="15" x14ac:dyDescent="0.25">
      <c r="A373" s="347"/>
      <c r="B373" s="321"/>
      <c r="C373" s="491" t="s">
        <v>174</v>
      </c>
      <c r="D373" s="491"/>
      <c r="E373" s="491"/>
      <c r="F373" s="491"/>
      <c r="G373" s="491"/>
      <c r="H373" s="491"/>
      <c r="I373" s="491"/>
      <c r="J373" s="491"/>
      <c r="K373" s="491"/>
      <c r="L373" s="491"/>
      <c r="M373" s="491"/>
      <c r="N373" s="491"/>
      <c r="O373" s="491"/>
      <c r="P373" s="363">
        <v>288415.26</v>
      </c>
      <c r="Q373" s="359"/>
      <c r="R373" s="360"/>
      <c r="GO373" s="310"/>
      <c r="GP373" s="310"/>
      <c r="GQ373" s="310"/>
      <c r="GR373" s="310"/>
      <c r="GS373" s="310"/>
      <c r="GT373" s="310"/>
      <c r="GU373" s="310"/>
      <c r="GW373" s="274"/>
      <c r="GX373" s="274"/>
      <c r="GY373" s="274"/>
      <c r="GZ373" s="310"/>
      <c r="HA373" s="274"/>
      <c r="HB373" s="274"/>
      <c r="HC373" s="310"/>
      <c r="HD373" s="310"/>
      <c r="HE373" s="322" t="s">
        <v>174</v>
      </c>
      <c r="HF373" s="310"/>
    </row>
    <row r="374" spans="1:214" s="272" customFormat="1" ht="15" x14ac:dyDescent="0.25">
      <c r="A374" s="347"/>
      <c r="B374" s="321"/>
      <c r="C374" s="491" t="s">
        <v>167</v>
      </c>
      <c r="D374" s="491"/>
      <c r="E374" s="491"/>
      <c r="F374" s="491"/>
      <c r="G374" s="491"/>
      <c r="H374" s="491"/>
      <c r="I374" s="491"/>
      <c r="J374" s="491"/>
      <c r="K374" s="491"/>
      <c r="L374" s="491"/>
      <c r="M374" s="491"/>
      <c r="N374" s="491"/>
      <c r="O374" s="491"/>
      <c r="P374" s="364"/>
      <c r="Q374" s="359"/>
      <c r="R374" s="360"/>
      <c r="GO374" s="310"/>
      <c r="GP374" s="310"/>
      <c r="GQ374" s="310"/>
      <c r="GR374" s="310"/>
      <c r="GS374" s="310"/>
      <c r="GT374" s="310"/>
      <c r="GU374" s="310"/>
      <c r="GW374" s="274"/>
      <c r="GX374" s="274"/>
      <c r="GY374" s="274"/>
      <c r="GZ374" s="310"/>
      <c r="HA374" s="274"/>
      <c r="HB374" s="274"/>
      <c r="HC374" s="310"/>
      <c r="HD374" s="310"/>
      <c r="HE374" s="322" t="s">
        <v>167</v>
      </c>
      <c r="HF374" s="310"/>
    </row>
    <row r="375" spans="1:214" s="272" customFormat="1" ht="15" x14ac:dyDescent="0.25">
      <c r="A375" s="347"/>
      <c r="B375" s="321"/>
      <c r="C375" s="491" t="s">
        <v>173</v>
      </c>
      <c r="D375" s="491"/>
      <c r="E375" s="491"/>
      <c r="F375" s="491"/>
      <c r="G375" s="491"/>
      <c r="H375" s="491"/>
      <c r="I375" s="491"/>
      <c r="J375" s="491"/>
      <c r="K375" s="491"/>
      <c r="L375" s="491"/>
      <c r="M375" s="491"/>
      <c r="N375" s="491"/>
      <c r="O375" s="491"/>
      <c r="P375" s="363">
        <v>108232.26</v>
      </c>
      <c r="Q375" s="359"/>
      <c r="R375" s="360"/>
      <c r="GO375" s="310"/>
      <c r="GP375" s="310"/>
      <c r="GQ375" s="310"/>
      <c r="GR375" s="310"/>
      <c r="GS375" s="310"/>
      <c r="GT375" s="310"/>
      <c r="GU375" s="310"/>
      <c r="GW375" s="274"/>
      <c r="GX375" s="274"/>
      <c r="GY375" s="274"/>
      <c r="GZ375" s="310"/>
      <c r="HA375" s="274"/>
      <c r="HB375" s="274"/>
      <c r="HC375" s="310"/>
      <c r="HD375" s="310"/>
      <c r="HE375" s="322" t="s">
        <v>173</v>
      </c>
      <c r="HF375" s="310"/>
    </row>
    <row r="376" spans="1:214" s="272" customFormat="1" ht="15" x14ac:dyDescent="0.25">
      <c r="A376" s="347"/>
      <c r="B376" s="321"/>
      <c r="C376" s="491" t="s">
        <v>172</v>
      </c>
      <c r="D376" s="491"/>
      <c r="E376" s="491"/>
      <c r="F376" s="491"/>
      <c r="G376" s="491"/>
      <c r="H376" s="491"/>
      <c r="I376" s="491"/>
      <c r="J376" s="491"/>
      <c r="K376" s="491"/>
      <c r="L376" s="491"/>
      <c r="M376" s="491"/>
      <c r="N376" s="491"/>
      <c r="O376" s="491"/>
      <c r="P376" s="363">
        <v>12461.93</v>
      </c>
      <c r="Q376" s="359"/>
      <c r="R376" s="360"/>
      <c r="GO376" s="310"/>
      <c r="GP376" s="310"/>
      <c r="GQ376" s="310"/>
      <c r="GR376" s="310"/>
      <c r="GS376" s="310"/>
      <c r="GT376" s="310"/>
      <c r="GU376" s="310"/>
      <c r="GW376" s="274"/>
      <c r="GX376" s="274"/>
      <c r="GY376" s="274"/>
      <c r="GZ376" s="310"/>
      <c r="HA376" s="274"/>
      <c r="HB376" s="274"/>
      <c r="HC376" s="310"/>
      <c r="HD376" s="310"/>
      <c r="HE376" s="322" t="s">
        <v>172</v>
      </c>
      <c r="HF376" s="310"/>
    </row>
    <row r="377" spans="1:214" s="272" customFormat="1" ht="15" x14ac:dyDescent="0.25">
      <c r="A377" s="347"/>
      <c r="B377" s="321"/>
      <c r="C377" s="491" t="s">
        <v>361</v>
      </c>
      <c r="D377" s="491"/>
      <c r="E377" s="491"/>
      <c r="F377" s="491"/>
      <c r="G377" s="491"/>
      <c r="H377" s="491"/>
      <c r="I377" s="491"/>
      <c r="J377" s="491"/>
      <c r="K377" s="491"/>
      <c r="L377" s="491"/>
      <c r="M377" s="491"/>
      <c r="N377" s="491"/>
      <c r="O377" s="491"/>
      <c r="P377" s="363">
        <v>4176.42</v>
      </c>
      <c r="Q377" s="359"/>
      <c r="R377" s="360"/>
      <c r="GO377" s="310"/>
      <c r="GP377" s="310"/>
      <c r="GQ377" s="310"/>
      <c r="GR377" s="310"/>
      <c r="GS377" s="310"/>
      <c r="GT377" s="310"/>
      <c r="GU377" s="310"/>
      <c r="GW377" s="274"/>
      <c r="GX377" s="274"/>
      <c r="GY377" s="274"/>
      <c r="GZ377" s="310"/>
      <c r="HA377" s="274"/>
      <c r="HB377" s="274"/>
      <c r="HC377" s="310"/>
      <c r="HD377" s="310"/>
      <c r="HE377" s="322" t="s">
        <v>361</v>
      </c>
      <c r="HF377" s="310"/>
    </row>
    <row r="378" spans="1:214" s="272" customFormat="1" ht="15" x14ac:dyDescent="0.25">
      <c r="A378" s="347"/>
      <c r="B378" s="321"/>
      <c r="C378" s="491" t="s">
        <v>171</v>
      </c>
      <c r="D378" s="491"/>
      <c r="E378" s="491"/>
      <c r="F378" s="491"/>
      <c r="G378" s="491"/>
      <c r="H378" s="491"/>
      <c r="I378" s="491"/>
      <c r="J378" s="491"/>
      <c r="K378" s="491"/>
      <c r="L378" s="491"/>
      <c r="M378" s="491"/>
      <c r="N378" s="491"/>
      <c r="O378" s="491"/>
      <c r="P378" s="363">
        <v>1603.44</v>
      </c>
      <c r="Q378" s="359"/>
      <c r="R378" s="360"/>
      <c r="GO378" s="310"/>
      <c r="GP378" s="310"/>
      <c r="GQ378" s="310"/>
      <c r="GR378" s="310"/>
      <c r="GS378" s="310"/>
      <c r="GT378" s="310"/>
      <c r="GU378" s="310"/>
      <c r="GW378" s="274"/>
      <c r="GX378" s="274"/>
      <c r="GY378" s="274"/>
      <c r="GZ378" s="310"/>
      <c r="HA378" s="274"/>
      <c r="HB378" s="274"/>
      <c r="HC378" s="310"/>
      <c r="HD378" s="310"/>
      <c r="HE378" s="322" t="s">
        <v>171</v>
      </c>
      <c r="HF378" s="310"/>
    </row>
    <row r="379" spans="1:214" s="272" customFormat="1" ht="15" x14ac:dyDescent="0.25">
      <c r="A379" s="347"/>
      <c r="B379" s="321"/>
      <c r="C379" s="491" t="s">
        <v>170</v>
      </c>
      <c r="D379" s="491"/>
      <c r="E379" s="491"/>
      <c r="F379" s="491"/>
      <c r="G379" s="491"/>
      <c r="H379" s="491"/>
      <c r="I379" s="491"/>
      <c r="J379" s="491"/>
      <c r="K379" s="491"/>
      <c r="L379" s="491"/>
      <c r="M379" s="491"/>
      <c r="N379" s="491"/>
      <c r="O379" s="491"/>
      <c r="P379" s="363">
        <v>106455.96</v>
      </c>
      <c r="Q379" s="359"/>
      <c r="R379" s="360"/>
      <c r="GO379" s="310"/>
      <c r="GP379" s="310"/>
      <c r="GQ379" s="310"/>
      <c r="GR379" s="310"/>
      <c r="GS379" s="310"/>
      <c r="GT379" s="310"/>
      <c r="GU379" s="310"/>
      <c r="GW379" s="274"/>
      <c r="GX379" s="274"/>
      <c r="GY379" s="274"/>
      <c r="GZ379" s="310"/>
      <c r="HA379" s="274"/>
      <c r="HB379" s="274"/>
      <c r="HC379" s="310"/>
      <c r="HD379" s="310"/>
      <c r="HE379" s="322" t="s">
        <v>170</v>
      </c>
      <c r="HF379" s="310"/>
    </row>
    <row r="380" spans="1:214" s="272" customFormat="1" ht="15" x14ac:dyDescent="0.25">
      <c r="A380" s="347"/>
      <c r="B380" s="321"/>
      <c r="C380" s="491" t="s">
        <v>169</v>
      </c>
      <c r="D380" s="491"/>
      <c r="E380" s="491"/>
      <c r="F380" s="491"/>
      <c r="G380" s="491"/>
      <c r="H380" s="491"/>
      <c r="I380" s="491"/>
      <c r="J380" s="491"/>
      <c r="K380" s="491"/>
      <c r="L380" s="491"/>
      <c r="M380" s="491"/>
      <c r="N380" s="491"/>
      <c r="O380" s="491"/>
      <c r="P380" s="363">
        <v>55485.25</v>
      </c>
      <c r="Q380" s="359"/>
      <c r="R380" s="360"/>
      <c r="GO380" s="310"/>
      <c r="GP380" s="310"/>
      <c r="GQ380" s="310"/>
      <c r="GR380" s="310"/>
      <c r="GS380" s="310"/>
      <c r="GT380" s="310"/>
      <c r="GU380" s="310"/>
      <c r="GW380" s="274"/>
      <c r="GX380" s="274"/>
      <c r="GY380" s="274"/>
      <c r="GZ380" s="310"/>
      <c r="HA380" s="274"/>
      <c r="HB380" s="274"/>
      <c r="HC380" s="310"/>
      <c r="HD380" s="310"/>
      <c r="HE380" s="322" t="s">
        <v>169</v>
      </c>
      <c r="HF380" s="310"/>
    </row>
    <row r="381" spans="1:214" s="272" customFormat="1" ht="15" x14ac:dyDescent="0.25">
      <c r="A381" s="347"/>
      <c r="B381" s="321"/>
      <c r="C381" s="491" t="s">
        <v>362</v>
      </c>
      <c r="D381" s="491"/>
      <c r="E381" s="491"/>
      <c r="F381" s="491"/>
      <c r="G381" s="491"/>
      <c r="H381" s="491"/>
      <c r="I381" s="491"/>
      <c r="J381" s="491"/>
      <c r="K381" s="491"/>
      <c r="L381" s="491"/>
      <c r="M381" s="491"/>
      <c r="N381" s="491"/>
      <c r="O381" s="491"/>
      <c r="P381" s="363">
        <v>112408.68</v>
      </c>
      <c r="Q381" s="359"/>
      <c r="R381" s="360"/>
      <c r="GO381" s="310"/>
      <c r="GP381" s="310"/>
      <c r="GQ381" s="310"/>
      <c r="GR381" s="310"/>
      <c r="GS381" s="310"/>
      <c r="GT381" s="310"/>
      <c r="GU381" s="310"/>
      <c r="GW381" s="274"/>
      <c r="GX381" s="274"/>
      <c r="GY381" s="274"/>
      <c r="GZ381" s="310"/>
      <c r="HA381" s="274"/>
      <c r="HB381" s="274"/>
      <c r="HC381" s="310"/>
      <c r="HD381" s="310"/>
      <c r="HE381" s="322" t="s">
        <v>362</v>
      </c>
      <c r="HF381" s="310"/>
    </row>
    <row r="382" spans="1:214" s="272" customFormat="1" ht="15" x14ac:dyDescent="0.25">
      <c r="A382" s="347"/>
      <c r="B382" s="321"/>
      <c r="C382" s="491" t="s">
        <v>363</v>
      </c>
      <c r="D382" s="491"/>
      <c r="E382" s="491"/>
      <c r="F382" s="491"/>
      <c r="G382" s="491"/>
      <c r="H382" s="491"/>
      <c r="I382" s="491"/>
      <c r="J382" s="491"/>
      <c r="K382" s="491"/>
      <c r="L382" s="491"/>
      <c r="M382" s="491"/>
      <c r="N382" s="491"/>
      <c r="O382" s="491"/>
      <c r="P382" s="363">
        <v>106455.96</v>
      </c>
      <c r="Q382" s="359"/>
      <c r="R382" s="360"/>
      <c r="GO382" s="310"/>
      <c r="GP382" s="310"/>
      <c r="GQ382" s="310"/>
      <c r="GR382" s="310"/>
      <c r="GS382" s="310"/>
      <c r="GT382" s="310"/>
      <c r="GU382" s="310"/>
      <c r="GW382" s="274"/>
      <c r="GX382" s="274"/>
      <c r="GY382" s="274"/>
      <c r="GZ382" s="310"/>
      <c r="HA382" s="274"/>
      <c r="HB382" s="274"/>
      <c r="HC382" s="310"/>
      <c r="HD382" s="310"/>
      <c r="HE382" s="322" t="s">
        <v>363</v>
      </c>
      <c r="HF382" s="310"/>
    </row>
    <row r="383" spans="1:214" s="272" customFormat="1" ht="15" x14ac:dyDescent="0.25">
      <c r="A383" s="347"/>
      <c r="B383" s="321"/>
      <c r="C383" s="491" t="s">
        <v>364</v>
      </c>
      <c r="D383" s="491"/>
      <c r="E383" s="491"/>
      <c r="F383" s="491"/>
      <c r="G383" s="491"/>
      <c r="H383" s="491"/>
      <c r="I383" s="491"/>
      <c r="J383" s="491"/>
      <c r="K383" s="491"/>
      <c r="L383" s="491"/>
      <c r="M383" s="491"/>
      <c r="N383" s="491"/>
      <c r="O383" s="491"/>
      <c r="P383" s="363">
        <v>55485.25</v>
      </c>
      <c r="Q383" s="359"/>
      <c r="R383" s="360"/>
      <c r="GO383" s="310"/>
      <c r="GP383" s="310"/>
      <c r="GQ383" s="310"/>
      <c r="GR383" s="310"/>
      <c r="GS383" s="310"/>
      <c r="GT383" s="310"/>
      <c r="GU383" s="310"/>
      <c r="GW383" s="274"/>
      <c r="GX383" s="274"/>
      <c r="GY383" s="274"/>
      <c r="GZ383" s="310"/>
      <c r="HA383" s="274"/>
      <c r="HB383" s="274"/>
      <c r="HC383" s="310"/>
      <c r="HD383" s="310"/>
      <c r="HE383" s="322" t="s">
        <v>364</v>
      </c>
      <c r="HF383" s="310"/>
    </row>
    <row r="384" spans="1:214" s="272" customFormat="1" ht="15" x14ac:dyDescent="0.25">
      <c r="A384" s="347"/>
      <c r="B384" s="361"/>
      <c r="C384" s="490" t="s">
        <v>402</v>
      </c>
      <c r="D384" s="490"/>
      <c r="E384" s="490"/>
      <c r="F384" s="490"/>
      <c r="G384" s="490"/>
      <c r="H384" s="490"/>
      <c r="I384" s="490"/>
      <c r="J384" s="490"/>
      <c r="K384" s="490"/>
      <c r="L384" s="490"/>
      <c r="M384" s="490"/>
      <c r="N384" s="490"/>
      <c r="O384" s="490"/>
      <c r="P384" s="366">
        <v>288415.26</v>
      </c>
      <c r="Q384" s="359"/>
      <c r="R384" s="360"/>
      <c r="GO384" s="310"/>
      <c r="GP384" s="310"/>
      <c r="GQ384" s="310"/>
      <c r="GR384" s="310"/>
      <c r="GS384" s="310"/>
      <c r="GT384" s="310"/>
      <c r="GU384" s="310"/>
      <c r="GW384" s="274"/>
      <c r="GX384" s="274"/>
      <c r="GY384" s="274"/>
      <c r="GZ384" s="310"/>
      <c r="HA384" s="274"/>
      <c r="HB384" s="274"/>
      <c r="HC384" s="310"/>
      <c r="HD384" s="310"/>
      <c r="HF384" s="310" t="s">
        <v>402</v>
      </c>
    </row>
    <row r="385" spans="1:215" s="272" customFormat="1" ht="15" x14ac:dyDescent="0.25">
      <c r="A385" s="347"/>
      <c r="B385" s="321"/>
      <c r="C385" s="491" t="s">
        <v>366</v>
      </c>
      <c r="D385" s="491"/>
      <c r="E385" s="491"/>
      <c r="F385" s="491"/>
      <c r="G385" s="491"/>
      <c r="H385" s="491"/>
      <c r="I385" s="491"/>
      <c r="J385" s="491"/>
      <c r="K385" s="491"/>
      <c r="L385" s="491"/>
      <c r="M385" s="491"/>
      <c r="N385" s="491"/>
      <c r="O385" s="491"/>
      <c r="P385" s="364"/>
      <c r="Q385" s="359"/>
      <c r="R385" s="360"/>
      <c r="GO385" s="310"/>
      <c r="GP385" s="310"/>
      <c r="GQ385" s="310"/>
      <c r="GR385" s="310"/>
      <c r="GS385" s="310"/>
      <c r="GT385" s="310"/>
      <c r="GU385" s="310"/>
      <c r="GW385" s="274"/>
      <c r="GX385" s="274"/>
      <c r="GY385" s="274"/>
      <c r="GZ385" s="310"/>
      <c r="HA385" s="274"/>
      <c r="HB385" s="274"/>
      <c r="HC385" s="310"/>
      <c r="HD385" s="310"/>
      <c r="HE385" s="322" t="s">
        <v>366</v>
      </c>
      <c r="HF385" s="310"/>
    </row>
    <row r="386" spans="1:215" s="272" customFormat="1" ht="15" x14ac:dyDescent="0.25">
      <c r="A386" s="347"/>
      <c r="B386" s="321"/>
      <c r="C386" s="491" t="s">
        <v>367</v>
      </c>
      <c r="D386" s="491"/>
      <c r="E386" s="491"/>
      <c r="F386" s="491"/>
      <c r="G386" s="491"/>
      <c r="H386" s="491"/>
      <c r="I386" s="491"/>
      <c r="J386" s="491"/>
      <c r="K386" s="367" t="s">
        <v>403</v>
      </c>
      <c r="L386" s="368"/>
      <c r="M386" s="368"/>
      <c r="O386" s="369"/>
      <c r="P386" s="364"/>
      <c r="Q386" s="359"/>
      <c r="R386" s="360"/>
      <c r="GO386" s="310"/>
      <c r="GP386" s="310"/>
      <c r="GQ386" s="310"/>
      <c r="GR386" s="310"/>
      <c r="GS386" s="310"/>
      <c r="GT386" s="310"/>
      <c r="GU386" s="310"/>
      <c r="GW386" s="274"/>
      <c r="GX386" s="274"/>
      <c r="GY386" s="274"/>
      <c r="GZ386" s="310"/>
      <c r="HA386" s="274"/>
      <c r="HB386" s="274"/>
      <c r="HC386" s="310"/>
      <c r="HD386" s="310"/>
      <c r="HF386" s="310"/>
      <c r="HG386" s="322" t="s">
        <v>367</v>
      </c>
    </row>
    <row r="387" spans="1:215" s="272" customFormat="1" ht="15" x14ac:dyDescent="0.25">
      <c r="A387" s="347"/>
      <c r="B387" s="321"/>
      <c r="C387" s="491" t="s">
        <v>369</v>
      </c>
      <c r="D387" s="491"/>
      <c r="E387" s="491"/>
      <c r="F387" s="491"/>
      <c r="G387" s="491"/>
      <c r="H387" s="491"/>
      <c r="I387" s="491"/>
      <c r="J387" s="491"/>
      <c r="K387" s="367" t="s">
        <v>404</v>
      </c>
      <c r="L387" s="368"/>
      <c r="M387" s="368"/>
      <c r="O387" s="369"/>
      <c r="P387" s="364"/>
      <c r="Q387" s="359"/>
      <c r="R387" s="360"/>
      <c r="GO387" s="310"/>
      <c r="GP387" s="310"/>
      <c r="GQ387" s="310"/>
      <c r="GR387" s="310"/>
      <c r="GS387" s="310"/>
      <c r="GT387" s="310"/>
      <c r="GU387" s="310"/>
      <c r="GW387" s="274"/>
      <c r="GX387" s="274"/>
      <c r="GY387" s="274"/>
      <c r="GZ387" s="310"/>
      <c r="HA387" s="274"/>
      <c r="HB387" s="274"/>
      <c r="HC387" s="310"/>
      <c r="HD387" s="310"/>
      <c r="HF387" s="310"/>
      <c r="HG387" s="322" t="s">
        <v>369</v>
      </c>
    </row>
    <row r="388" spans="1:215" s="272" customFormat="1" ht="15" x14ac:dyDescent="0.25">
      <c r="A388" s="495" t="s">
        <v>299</v>
      </c>
      <c r="B388" s="496"/>
      <c r="C388" s="496"/>
      <c r="D388" s="496"/>
      <c r="E388" s="496"/>
      <c r="F388" s="496"/>
      <c r="G388" s="496"/>
      <c r="H388" s="496"/>
      <c r="I388" s="496"/>
      <c r="J388" s="496"/>
      <c r="K388" s="496"/>
      <c r="L388" s="496"/>
      <c r="M388" s="496"/>
      <c r="N388" s="496"/>
      <c r="O388" s="496"/>
      <c r="P388" s="497"/>
      <c r="GO388" s="310" t="s">
        <v>299</v>
      </c>
      <c r="GP388" s="310"/>
      <c r="GQ388" s="310"/>
      <c r="GR388" s="310"/>
      <c r="GS388" s="310"/>
      <c r="GT388" s="310"/>
      <c r="GU388" s="310"/>
      <c r="GW388" s="274"/>
      <c r="GX388" s="274"/>
      <c r="GY388" s="274"/>
      <c r="GZ388" s="310"/>
      <c r="HA388" s="274"/>
      <c r="HB388" s="274"/>
      <c r="HC388" s="310"/>
      <c r="HD388" s="310"/>
      <c r="HF388" s="310"/>
    </row>
    <row r="389" spans="1:215" s="272" customFormat="1" ht="15" x14ac:dyDescent="0.25">
      <c r="A389" s="495" t="s">
        <v>297</v>
      </c>
      <c r="B389" s="496"/>
      <c r="C389" s="496"/>
      <c r="D389" s="496"/>
      <c r="E389" s="496"/>
      <c r="F389" s="496"/>
      <c r="G389" s="496"/>
      <c r="H389" s="496"/>
      <c r="I389" s="496"/>
      <c r="J389" s="496"/>
      <c r="K389" s="496"/>
      <c r="L389" s="496"/>
      <c r="M389" s="496"/>
      <c r="N389" s="496"/>
      <c r="O389" s="496"/>
      <c r="P389" s="497"/>
      <c r="GO389" s="310"/>
      <c r="GP389" s="310" t="s">
        <v>297</v>
      </c>
      <c r="GQ389" s="310"/>
      <c r="GR389" s="310"/>
      <c r="GS389" s="310"/>
      <c r="GT389" s="310"/>
      <c r="GU389" s="310"/>
      <c r="GW389" s="274"/>
      <c r="GX389" s="274"/>
      <c r="GY389" s="274"/>
      <c r="GZ389" s="310"/>
      <c r="HA389" s="274"/>
      <c r="HB389" s="274"/>
      <c r="HC389" s="310"/>
      <c r="HD389" s="310"/>
      <c r="HF389" s="310"/>
    </row>
    <row r="390" spans="1:215" s="272" customFormat="1" ht="15" x14ac:dyDescent="0.25">
      <c r="A390" s="495" t="s">
        <v>267</v>
      </c>
      <c r="B390" s="496"/>
      <c r="C390" s="496"/>
      <c r="D390" s="496"/>
      <c r="E390" s="496"/>
      <c r="F390" s="496"/>
      <c r="G390" s="496"/>
      <c r="H390" s="496"/>
      <c r="I390" s="496"/>
      <c r="J390" s="496"/>
      <c r="K390" s="496"/>
      <c r="L390" s="496"/>
      <c r="M390" s="496"/>
      <c r="N390" s="496"/>
      <c r="O390" s="496"/>
      <c r="P390" s="497"/>
      <c r="GO390" s="310"/>
      <c r="GP390" s="310" t="s">
        <v>267</v>
      </c>
      <c r="GQ390" s="310"/>
      <c r="GR390" s="310"/>
      <c r="GS390" s="310"/>
      <c r="GT390" s="310"/>
      <c r="GU390" s="310"/>
      <c r="GW390" s="274"/>
      <c r="GX390" s="274"/>
      <c r="GY390" s="274"/>
      <c r="GZ390" s="310"/>
      <c r="HA390" s="274"/>
      <c r="HB390" s="274"/>
      <c r="HC390" s="310"/>
      <c r="HD390" s="310"/>
      <c r="HF390" s="310"/>
    </row>
    <row r="391" spans="1:215" s="272" customFormat="1" ht="15" x14ac:dyDescent="0.25">
      <c r="A391" s="495" t="s">
        <v>266</v>
      </c>
      <c r="B391" s="496"/>
      <c r="C391" s="496"/>
      <c r="D391" s="496"/>
      <c r="E391" s="496"/>
      <c r="F391" s="496"/>
      <c r="G391" s="496"/>
      <c r="H391" s="496"/>
      <c r="I391" s="496"/>
      <c r="J391" s="496"/>
      <c r="K391" s="496"/>
      <c r="L391" s="496"/>
      <c r="M391" s="496"/>
      <c r="N391" s="496"/>
      <c r="O391" s="496"/>
      <c r="P391" s="497"/>
      <c r="GO391" s="310"/>
      <c r="GP391" s="310" t="s">
        <v>266</v>
      </c>
      <c r="GQ391" s="310"/>
      <c r="GR391" s="310"/>
      <c r="GS391" s="310"/>
      <c r="GT391" s="310"/>
      <c r="GU391" s="310"/>
      <c r="GW391" s="274"/>
      <c r="GX391" s="274"/>
      <c r="GY391" s="274"/>
      <c r="GZ391" s="310"/>
      <c r="HA391" s="274"/>
      <c r="HB391" s="274"/>
      <c r="HC391" s="310"/>
      <c r="HD391" s="310"/>
      <c r="HF391" s="310"/>
    </row>
    <row r="392" spans="1:215" s="272" customFormat="1" ht="23.25" x14ac:dyDescent="0.25">
      <c r="A392" s="311" t="s">
        <v>225</v>
      </c>
      <c r="B392" s="312" t="s">
        <v>411</v>
      </c>
      <c r="C392" s="494" t="s">
        <v>263</v>
      </c>
      <c r="D392" s="494"/>
      <c r="E392" s="494"/>
      <c r="F392" s="494"/>
      <c r="G392" s="494"/>
      <c r="H392" s="313" t="s">
        <v>188</v>
      </c>
      <c r="I392" s="314">
        <v>1</v>
      </c>
      <c r="J392" s="315">
        <v>1</v>
      </c>
      <c r="K392" s="315">
        <v>1</v>
      </c>
      <c r="L392" s="317"/>
      <c r="M392" s="314"/>
      <c r="N392" s="318"/>
      <c r="O392" s="314"/>
      <c r="P392" s="319"/>
      <c r="GO392" s="310"/>
      <c r="GP392" s="310"/>
      <c r="GQ392" s="310" t="s">
        <v>263</v>
      </c>
      <c r="GR392" s="310" t="s">
        <v>178</v>
      </c>
      <c r="GS392" s="310" t="s">
        <v>178</v>
      </c>
      <c r="GT392" s="310" t="s">
        <v>178</v>
      </c>
      <c r="GU392" s="310" t="s">
        <v>178</v>
      </c>
      <c r="GW392" s="274"/>
      <c r="GX392" s="274"/>
      <c r="GY392" s="274"/>
      <c r="GZ392" s="310"/>
      <c r="HA392" s="274"/>
      <c r="HB392" s="274"/>
      <c r="HC392" s="310"/>
      <c r="HD392" s="310"/>
      <c r="HF392" s="310"/>
    </row>
    <row r="393" spans="1:215" s="272" customFormat="1" ht="23.25" x14ac:dyDescent="0.25">
      <c r="A393" s="320"/>
      <c r="B393" s="321" t="s">
        <v>372</v>
      </c>
      <c r="C393" s="485" t="s">
        <v>373</v>
      </c>
      <c r="D393" s="485"/>
      <c r="E393" s="485"/>
      <c r="F393" s="485"/>
      <c r="G393" s="485"/>
      <c r="H393" s="485"/>
      <c r="I393" s="485"/>
      <c r="J393" s="485"/>
      <c r="K393" s="485"/>
      <c r="L393" s="485"/>
      <c r="M393" s="485"/>
      <c r="N393" s="485"/>
      <c r="O393" s="485"/>
      <c r="P393" s="492"/>
      <c r="GO393" s="310"/>
      <c r="GP393" s="310"/>
      <c r="GQ393" s="310"/>
      <c r="GR393" s="310"/>
      <c r="GS393" s="310"/>
      <c r="GT393" s="310"/>
      <c r="GU393" s="310"/>
      <c r="GV393" s="322" t="s">
        <v>373</v>
      </c>
      <c r="GW393" s="274"/>
      <c r="GX393" s="274"/>
      <c r="GY393" s="274"/>
      <c r="GZ393" s="310"/>
      <c r="HA393" s="274"/>
      <c r="HB393" s="274"/>
      <c r="HC393" s="310"/>
      <c r="HD393" s="310"/>
      <c r="HF393" s="310"/>
    </row>
    <row r="394" spans="1:215" s="272" customFormat="1" ht="15" x14ac:dyDescent="0.25">
      <c r="A394" s="323"/>
      <c r="B394" s="324" t="s">
        <v>200</v>
      </c>
      <c r="C394" s="498" t="s">
        <v>330</v>
      </c>
      <c r="D394" s="498"/>
      <c r="E394" s="498"/>
      <c r="F394" s="498"/>
      <c r="G394" s="498"/>
      <c r="H394" s="325" t="s">
        <v>197</v>
      </c>
      <c r="I394" s="326"/>
      <c r="J394" s="326"/>
      <c r="K394" s="343">
        <v>22.274999999999999</v>
      </c>
      <c r="L394" s="328"/>
      <c r="M394" s="326"/>
      <c r="N394" s="328"/>
      <c r="O394" s="326"/>
      <c r="P394" s="329">
        <v>8138.62</v>
      </c>
      <c r="GO394" s="310"/>
      <c r="GP394" s="310"/>
      <c r="GQ394" s="310"/>
      <c r="GR394" s="310"/>
      <c r="GS394" s="310"/>
      <c r="GT394" s="310"/>
      <c r="GU394" s="310"/>
      <c r="GW394" s="274" t="s">
        <v>330</v>
      </c>
      <c r="GX394" s="274"/>
      <c r="GY394" s="274"/>
      <c r="GZ394" s="310"/>
      <c r="HA394" s="274"/>
      <c r="HB394" s="274"/>
      <c r="HC394" s="310"/>
      <c r="HD394" s="310"/>
      <c r="HF394" s="310"/>
    </row>
    <row r="395" spans="1:215" s="272" customFormat="1" ht="15" x14ac:dyDescent="0.25">
      <c r="A395" s="330"/>
      <c r="B395" s="324" t="s">
        <v>384</v>
      </c>
      <c r="C395" s="498" t="s">
        <v>385</v>
      </c>
      <c r="D395" s="498"/>
      <c r="E395" s="498"/>
      <c r="F395" s="498"/>
      <c r="G395" s="498"/>
      <c r="H395" s="325" t="s">
        <v>197</v>
      </c>
      <c r="I395" s="337">
        <v>16.5</v>
      </c>
      <c r="J395" s="331">
        <v>1.35</v>
      </c>
      <c r="K395" s="343">
        <v>22.274999999999999</v>
      </c>
      <c r="L395" s="332"/>
      <c r="M395" s="333"/>
      <c r="N395" s="334">
        <v>365.37</v>
      </c>
      <c r="O395" s="326"/>
      <c r="P395" s="329">
        <v>8138.62</v>
      </c>
      <c r="Q395" s="335"/>
      <c r="R395" s="335"/>
      <c r="GO395" s="310"/>
      <c r="GP395" s="310"/>
      <c r="GQ395" s="310"/>
      <c r="GR395" s="310"/>
      <c r="GS395" s="310"/>
      <c r="GT395" s="310"/>
      <c r="GU395" s="310"/>
      <c r="GW395" s="274"/>
      <c r="GX395" s="274" t="s">
        <v>385</v>
      </c>
      <c r="GY395" s="274"/>
      <c r="GZ395" s="310"/>
      <c r="HA395" s="274"/>
      <c r="HB395" s="274"/>
      <c r="HC395" s="310"/>
      <c r="HD395" s="310"/>
      <c r="HF395" s="310"/>
    </row>
    <row r="396" spans="1:215" s="272" customFormat="1" ht="15" x14ac:dyDescent="0.25">
      <c r="A396" s="323"/>
      <c r="B396" s="324" t="s">
        <v>201</v>
      </c>
      <c r="C396" s="498" t="s">
        <v>142</v>
      </c>
      <c r="D396" s="498"/>
      <c r="E396" s="498"/>
      <c r="F396" s="498"/>
      <c r="G396" s="498"/>
      <c r="H396" s="325"/>
      <c r="I396" s="326"/>
      <c r="J396" s="326"/>
      <c r="K396" s="326"/>
      <c r="L396" s="328"/>
      <c r="M396" s="326"/>
      <c r="N396" s="328"/>
      <c r="O396" s="326"/>
      <c r="P396" s="329">
        <v>1512.43</v>
      </c>
      <c r="GO396" s="310"/>
      <c r="GP396" s="310"/>
      <c r="GQ396" s="310"/>
      <c r="GR396" s="310"/>
      <c r="GS396" s="310"/>
      <c r="GT396" s="310"/>
      <c r="GU396" s="310"/>
      <c r="GW396" s="274" t="s">
        <v>142</v>
      </c>
      <c r="GX396" s="274"/>
      <c r="GY396" s="274"/>
      <c r="GZ396" s="310"/>
      <c r="HA396" s="274"/>
      <c r="HB396" s="274"/>
      <c r="HC396" s="310"/>
      <c r="HD396" s="310"/>
      <c r="HF396" s="310"/>
    </row>
    <row r="397" spans="1:215" s="272" customFormat="1" ht="15" x14ac:dyDescent="0.25">
      <c r="A397" s="323"/>
      <c r="B397" s="324"/>
      <c r="C397" s="498" t="s">
        <v>333</v>
      </c>
      <c r="D397" s="498"/>
      <c r="E397" s="498"/>
      <c r="F397" s="498"/>
      <c r="G397" s="498"/>
      <c r="H397" s="325" t="s">
        <v>197</v>
      </c>
      <c r="I397" s="326"/>
      <c r="J397" s="326"/>
      <c r="K397" s="343">
        <v>0.89100000000000001</v>
      </c>
      <c r="L397" s="328"/>
      <c r="M397" s="326"/>
      <c r="N397" s="328"/>
      <c r="O397" s="326"/>
      <c r="P397" s="340">
        <v>421.29</v>
      </c>
      <c r="GO397" s="310"/>
      <c r="GP397" s="310"/>
      <c r="GQ397" s="310"/>
      <c r="GR397" s="310"/>
      <c r="GS397" s="310"/>
      <c r="GT397" s="310"/>
      <c r="GU397" s="310"/>
      <c r="GW397" s="274" t="s">
        <v>333</v>
      </c>
      <c r="GX397" s="274"/>
      <c r="GY397" s="274"/>
      <c r="GZ397" s="310"/>
      <c r="HA397" s="274"/>
      <c r="HB397" s="274"/>
      <c r="HC397" s="310"/>
      <c r="HD397" s="310"/>
      <c r="HF397" s="310"/>
    </row>
    <row r="398" spans="1:215" s="272" customFormat="1" ht="15" x14ac:dyDescent="0.25">
      <c r="A398" s="330"/>
      <c r="B398" s="324" t="s">
        <v>386</v>
      </c>
      <c r="C398" s="498" t="s">
        <v>387</v>
      </c>
      <c r="D398" s="498"/>
      <c r="E398" s="498"/>
      <c r="F398" s="498"/>
      <c r="G398" s="498"/>
      <c r="H398" s="325" t="s">
        <v>336</v>
      </c>
      <c r="I398" s="331">
        <v>1.95</v>
      </c>
      <c r="J398" s="331">
        <v>1.35</v>
      </c>
      <c r="K398" s="370">
        <v>2.6324999999999998</v>
      </c>
      <c r="L398" s="341">
        <v>6.62</v>
      </c>
      <c r="M398" s="342">
        <v>1.41</v>
      </c>
      <c r="N398" s="334">
        <v>9.33</v>
      </c>
      <c r="O398" s="326"/>
      <c r="P398" s="329">
        <v>24.56</v>
      </c>
      <c r="Q398" s="335"/>
      <c r="R398" s="335"/>
      <c r="GO398" s="310"/>
      <c r="GP398" s="310"/>
      <c r="GQ398" s="310"/>
      <c r="GR398" s="310"/>
      <c r="GS398" s="310"/>
      <c r="GT398" s="310"/>
      <c r="GU398" s="310"/>
      <c r="GW398" s="274"/>
      <c r="GX398" s="274" t="s">
        <v>387</v>
      </c>
      <c r="GY398" s="274"/>
      <c r="GZ398" s="310"/>
      <c r="HA398" s="274"/>
      <c r="HB398" s="274"/>
      <c r="HC398" s="310"/>
      <c r="HD398" s="310"/>
      <c r="HF398" s="310"/>
    </row>
    <row r="399" spans="1:215" s="272" customFormat="1" ht="34.5" x14ac:dyDescent="0.25">
      <c r="A399" s="330"/>
      <c r="B399" s="324" t="s">
        <v>388</v>
      </c>
      <c r="C399" s="498" t="s">
        <v>389</v>
      </c>
      <c r="D399" s="498"/>
      <c r="E399" s="498"/>
      <c r="F399" s="498"/>
      <c r="G399" s="498"/>
      <c r="H399" s="325" t="s">
        <v>336</v>
      </c>
      <c r="I399" s="331">
        <v>0.66</v>
      </c>
      <c r="J399" s="331">
        <v>1.35</v>
      </c>
      <c r="K399" s="343">
        <v>0.89100000000000001</v>
      </c>
      <c r="L399" s="332"/>
      <c r="M399" s="333"/>
      <c r="N399" s="334">
        <v>1669.89</v>
      </c>
      <c r="O399" s="326"/>
      <c r="P399" s="329">
        <v>1487.87</v>
      </c>
      <c r="Q399" s="335"/>
      <c r="R399" s="335"/>
      <c r="GO399" s="310"/>
      <c r="GP399" s="310"/>
      <c r="GQ399" s="310"/>
      <c r="GR399" s="310"/>
      <c r="GS399" s="310"/>
      <c r="GT399" s="310"/>
      <c r="GU399" s="310"/>
      <c r="GW399" s="274"/>
      <c r="GX399" s="274" t="s">
        <v>389</v>
      </c>
      <c r="GY399" s="274"/>
      <c r="GZ399" s="310"/>
      <c r="HA399" s="274"/>
      <c r="HB399" s="274"/>
      <c r="HC399" s="310"/>
      <c r="HD399" s="310"/>
      <c r="HF399" s="310"/>
    </row>
    <row r="400" spans="1:215" s="272" customFormat="1" ht="15" x14ac:dyDescent="0.25">
      <c r="A400" s="338"/>
      <c r="B400" s="324" t="s">
        <v>390</v>
      </c>
      <c r="C400" s="498" t="s">
        <v>391</v>
      </c>
      <c r="D400" s="498"/>
      <c r="E400" s="498"/>
      <c r="F400" s="498"/>
      <c r="G400" s="498"/>
      <c r="H400" s="325" t="s">
        <v>197</v>
      </c>
      <c r="I400" s="331">
        <v>0.66</v>
      </c>
      <c r="J400" s="331">
        <v>1.35</v>
      </c>
      <c r="K400" s="343">
        <v>0.89100000000000001</v>
      </c>
      <c r="L400" s="328"/>
      <c r="M400" s="326"/>
      <c r="N400" s="339">
        <v>472.83</v>
      </c>
      <c r="O400" s="326"/>
      <c r="P400" s="340">
        <v>421.29</v>
      </c>
      <c r="GO400" s="310"/>
      <c r="GP400" s="310"/>
      <c r="GQ400" s="310"/>
      <c r="GR400" s="310"/>
      <c r="GS400" s="310"/>
      <c r="GT400" s="310"/>
      <c r="GU400" s="310"/>
      <c r="GW400" s="274"/>
      <c r="GX400" s="274"/>
      <c r="GY400" s="274" t="s">
        <v>391</v>
      </c>
      <c r="GZ400" s="310"/>
      <c r="HA400" s="274"/>
      <c r="HB400" s="274"/>
      <c r="HC400" s="310"/>
      <c r="HD400" s="310"/>
      <c r="HF400" s="310"/>
    </row>
    <row r="401" spans="1:214" s="272" customFormat="1" ht="15" x14ac:dyDescent="0.25">
      <c r="A401" s="323"/>
      <c r="B401" s="324" t="s">
        <v>199</v>
      </c>
      <c r="C401" s="498" t="s">
        <v>198</v>
      </c>
      <c r="D401" s="498"/>
      <c r="E401" s="498"/>
      <c r="F401" s="498"/>
      <c r="G401" s="498"/>
      <c r="H401" s="325"/>
      <c r="I401" s="326"/>
      <c r="J401" s="326"/>
      <c r="K401" s="326"/>
      <c r="L401" s="328"/>
      <c r="M401" s="326"/>
      <c r="N401" s="328"/>
      <c r="O401" s="326"/>
      <c r="P401" s="340">
        <v>948.72</v>
      </c>
      <c r="GO401" s="310"/>
      <c r="GP401" s="310"/>
      <c r="GQ401" s="310"/>
      <c r="GR401" s="310"/>
      <c r="GS401" s="310"/>
      <c r="GT401" s="310"/>
      <c r="GU401" s="310"/>
      <c r="GW401" s="274" t="s">
        <v>198</v>
      </c>
      <c r="GX401" s="274"/>
      <c r="GY401" s="274"/>
      <c r="GZ401" s="310"/>
      <c r="HA401" s="274"/>
      <c r="HB401" s="274"/>
      <c r="HC401" s="310"/>
      <c r="HD401" s="310"/>
      <c r="HF401" s="310"/>
    </row>
    <row r="402" spans="1:214" s="272" customFormat="1" ht="15" x14ac:dyDescent="0.25">
      <c r="A402" s="330"/>
      <c r="B402" s="324" t="s">
        <v>392</v>
      </c>
      <c r="C402" s="498" t="s">
        <v>393</v>
      </c>
      <c r="D402" s="498"/>
      <c r="E402" s="498"/>
      <c r="F402" s="498"/>
      <c r="G402" s="498"/>
      <c r="H402" s="325" t="s">
        <v>394</v>
      </c>
      <c r="I402" s="331">
        <v>0.45</v>
      </c>
      <c r="J402" s="326"/>
      <c r="K402" s="331">
        <v>0.45</v>
      </c>
      <c r="L402" s="341">
        <v>71.62</v>
      </c>
      <c r="M402" s="342">
        <v>1.46</v>
      </c>
      <c r="N402" s="334">
        <v>104.57</v>
      </c>
      <c r="O402" s="326"/>
      <c r="P402" s="329">
        <v>47.06</v>
      </c>
      <c r="Q402" s="335"/>
      <c r="R402" s="335"/>
      <c r="GO402" s="310"/>
      <c r="GP402" s="310"/>
      <c r="GQ402" s="310"/>
      <c r="GR402" s="310"/>
      <c r="GS402" s="310"/>
      <c r="GT402" s="310"/>
      <c r="GU402" s="310"/>
      <c r="GW402" s="274"/>
      <c r="GX402" s="274" t="s">
        <v>393</v>
      </c>
      <c r="GY402" s="274"/>
      <c r="GZ402" s="310"/>
      <c r="HA402" s="274"/>
      <c r="HB402" s="274"/>
      <c r="HC402" s="310"/>
      <c r="HD402" s="310"/>
      <c r="HF402" s="310"/>
    </row>
    <row r="403" spans="1:214" s="272" customFormat="1" ht="23.25" x14ac:dyDescent="0.25">
      <c r="A403" s="330"/>
      <c r="B403" s="324" t="s">
        <v>395</v>
      </c>
      <c r="C403" s="498" t="s">
        <v>396</v>
      </c>
      <c r="D403" s="498"/>
      <c r="E403" s="498"/>
      <c r="F403" s="498"/>
      <c r="G403" s="498"/>
      <c r="H403" s="325" t="s">
        <v>397</v>
      </c>
      <c r="I403" s="343">
        <v>8.0000000000000002E-3</v>
      </c>
      <c r="J403" s="326"/>
      <c r="K403" s="343">
        <v>8.0000000000000002E-3</v>
      </c>
      <c r="L403" s="345">
        <v>175456.94</v>
      </c>
      <c r="M403" s="342">
        <v>0.64</v>
      </c>
      <c r="N403" s="334">
        <v>112292.44</v>
      </c>
      <c r="O403" s="326"/>
      <c r="P403" s="329">
        <v>898.34</v>
      </c>
      <c r="Q403" s="335"/>
      <c r="R403" s="335"/>
      <c r="GO403" s="310"/>
      <c r="GP403" s="310"/>
      <c r="GQ403" s="310"/>
      <c r="GR403" s="310"/>
      <c r="GS403" s="310"/>
      <c r="GT403" s="310"/>
      <c r="GU403" s="310"/>
      <c r="GW403" s="274"/>
      <c r="GX403" s="274" t="s">
        <v>396</v>
      </c>
      <c r="GY403" s="274"/>
      <c r="GZ403" s="310"/>
      <c r="HA403" s="274"/>
      <c r="HB403" s="274"/>
      <c r="HC403" s="310"/>
      <c r="HD403" s="310"/>
      <c r="HF403" s="310"/>
    </row>
    <row r="404" spans="1:214" s="272" customFormat="1" ht="15" x14ac:dyDescent="0.25">
      <c r="A404" s="330"/>
      <c r="B404" s="324" t="s">
        <v>398</v>
      </c>
      <c r="C404" s="498" t="s">
        <v>399</v>
      </c>
      <c r="D404" s="498"/>
      <c r="E404" s="498"/>
      <c r="F404" s="498"/>
      <c r="G404" s="498"/>
      <c r="H404" s="325" t="s">
        <v>353</v>
      </c>
      <c r="I404" s="343">
        <v>2.5000000000000001E-2</v>
      </c>
      <c r="J404" s="326"/>
      <c r="K404" s="343">
        <v>2.5000000000000001E-2</v>
      </c>
      <c r="L404" s="341">
        <v>105.25</v>
      </c>
      <c r="M404" s="342">
        <v>1.26</v>
      </c>
      <c r="N404" s="334">
        <v>132.62</v>
      </c>
      <c r="O404" s="326"/>
      <c r="P404" s="329">
        <v>3.32</v>
      </c>
      <c r="Q404" s="335"/>
      <c r="R404" s="335"/>
      <c r="GO404" s="310"/>
      <c r="GP404" s="310"/>
      <c r="GQ404" s="310"/>
      <c r="GR404" s="310"/>
      <c r="GS404" s="310"/>
      <c r="GT404" s="310"/>
      <c r="GU404" s="310"/>
      <c r="GW404" s="274"/>
      <c r="GX404" s="274" t="s">
        <v>399</v>
      </c>
      <c r="GY404" s="274"/>
      <c r="GZ404" s="310"/>
      <c r="HA404" s="274"/>
      <c r="HB404" s="274"/>
      <c r="HC404" s="310"/>
      <c r="HD404" s="310"/>
      <c r="HF404" s="310"/>
    </row>
    <row r="405" spans="1:214" s="272" customFormat="1" ht="15" x14ac:dyDescent="0.25">
      <c r="A405" s="347"/>
      <c r="B405" s="321"/>
      <c r="C405" s="493" t="s">
        <v>356</v>
      </c>
      <c r="D405" s="493"/>
      <c r="E405" s="493"/>
      <c r="F405" s="493"/>
      <c r="G405" s="493"/>
      <c r="H405" s="313"/>
      <c r="I405" s="314"/>
      <c r="J405" s="314"/>
      <c r="K405" s="314"/>
      <c r="L405" s="317"/>
      <c r="M405" s="314"/>
      <c r="N405" s="348"/>
      <c r="O405" s="314"/>
      <c r="P405" s="349">
        <v>11021.06</v>
      </c>
      <c r="Q405" s="335"/>
      <c r="R405" s="335"/>
      <c r="GO405" s="310"/>
      <c r="GP405" s="310"/>
      <c r="GQ405" s="310"/>
      <c r="GR405" s="310"/>
      <c r="GS405" s="310"/>
      <c r="GT405" s="310"/>
      <c r="GU405" s="310"/>
      <c r="GW405" s="274"/>
      <c r="GX405" s="274"/>
      <c r="GY405" s="274"/>
      <c r="GZ405" s="310" t="s">
        <v>356</v>
      </c>
      <c r="HA405" s="274"/>
      <c r="HB405" s="274"/>
      <c r="HC405" s="310"/>
      <c r="HD405" s="310"/>
      <c r="HF405" s="310"/>
    </row>
    <row r="406" spans="1:214" s="272" customFormat="1" ht="15" x14ac:dyDescent="0.25">
      <c r="A406" s="338" t="s">
        <v>405</v>
      </c>
      <c r="B406" s="324" t="s">
        <v>357</v>
      </c>
      <c r="C406" s="498" t="s">
        <v>358</v>
      </c>
      <c r="D406" s="498"/>
      <c r="E406" s="498"/>
      <c r="F406" s="498"/>
      <c r="G406" s="498"/>
      <c r="H406" s="325" t="s">
        <v>192</v>
      </c>
      <c r="I406" s="344">
        <v>2</v>
      </c>
      <c r="J406" s="326"/>
      <c r="K406" s="344">
        <v>2</v>
      </c>
      <c r="L406" s="328"/>
      <c r="M406" s="326"/>
      <c r="N406" s="328"/>
      <c r="O406" s="326"/>
      <c r="P406" s="340">
        <v>120.57</v>
      </c>
      <c r="GO406" s="310"/>
      <c r="GP406" s="310"/>
      <c r="GQ406" s="310"/>
      <c r="GR406" s="310"/>
      <c r="GS406" s="310"/>
      <c r="GT406" s="310"/>
      <c r="GU406" s="310"/>
      <c r="GW406" s="274"/>
      <c r="GX406" s="274"/>
      <c r="GY406" s="274"/>
      <c r="GZ406" s="310"/>
      <c r="HA406" s="274" t="s">
        <v>358</v>
      </c>
      <c r="HB406" s="274"/>
      <c r="HC406" s="310"/>
      <c r="HD406" s="310"/>
      <c r="HF406" s="310"/>
    </row>
    <row r="407" spans="1:214" s="272" customFormat="1" ht="15" x14ac:dyDescent="0.25">
      <c r="A407" s="338"/>
      <c r="B407" s="324"/>
      <c r="C407" s="498" t="s">
        <v>196</v>
      </c>
      <c r="D407" s="498"/>
      <c r="E407" s="498"/>
      <c r="F407" s="498"/>
      <c r="G407" s="498"/>
      <c r="H407" s="325"/>
      <c r="I407" s="326"/>
      <c r="J407" s="326"/>
      <c r="K407" s="326"/>
      <c r="L407" s="328"/>
      <c r="M407" s="326"/>
      <c r="N407" s="328"/>
      <c r="O407" s="326"/>
      <c r="P407" s="329">
        <v>8559.91</v>
      </c>
      <c r="GO407" s="310"/>
      <c r="GP407" s="310"/>
      <c r="GQ407" s="310"/>
      <c r="GR407" s="310"/>
      <c r="GS407" s="310"/>
      <c r="GT407" s="310"/>
      <c r="GU407" s="310"/>
      <c r="GW407" s="274"/>
      <c r="GX407" s="274"/>
      <c r="GY407" s="274"/>
      <c r="GZ407" s="310"/>
      <c r="HA407" s="274"/>
      <c r="HB407" s="274" t="s">
        <v>196</v>
      </c>
      <c r="HC407" s="310"/>
      <c r="HD407" s="310"/>
      <c r="HF407" s="310"/>
    </row>
    <row r="408" spans="1:214" s="272" customFormat="1" ht="15" x14ac:dyDescent="0.25">
      <c r="A408" s="338"/>
      <c r="B408" s="324" t="s">
        <v>195</v>
      </c>
      <c r="C408" s="498" t="s">
        <v>194</v>
      </c>
      <c r="D408" s="498"/>
      <c r="E408" s="498"/>
      <c r="F408" s="498"/>
      <c r="G408" s="498"/>
      <c r="H408" s="325" t="s">
        <v>192</v>
      </c>
      <c r="I408" s="344">
        <v>90</v>
      </c>
      <c r="J408" s="326"/>
      <c r="K408" s="344">
        <v>90</v>
      </c>
      <c r="L408" s="328"/>
      <c r="M408" s="326"/>
      <c r="N408" s="328"/>
      <c r="O408" s="326"/>
      <c r="P408" s="329">
        <v>7703.92</v>
      </c>
      <c r="GO408" s="310"/>
      <c r="GP408" s="310"/>
      <c r="GQ408" s="310"/>
      <c r="GR408" s="310"/>
      <c r="GS408" s="310"/>
      <c r="GT408" s="310"/>
      <c r="GU408" s="310"/>
      <c r="GW408" s="274"/>
      <c r="GX408" s="274"/>
      <c r="GY408" s="274"/>
      <c r="GZ408" s="310"/>
      <c r="HA408" s="274"/>
      <c r="HB408" s="274" t="s">
        <v>194</v>
      </c>
      <c r="HC408" s="310"/>
      <c r="HD408" s="310"/>
      <c r="HF408" s="310"/>
    </row>
    <row r="409" spans="1:214" s="272" customFormat="1" ht="15" x14ac:dyDescent="0.25">
      <c r="A409" s="338"/>
      <c r="B409" s="324" t="s">
        <v>193</v>
      </c>
      <c r="C409" s="498" t="s">
        <v>191</v>
      </c>
      <c r="D409" s="498"/>
      <c r="E409" s="498"/>
      <c r="F409" s="498"/>
      <c r="G409" s="498"/>
      <c r="H409" s="325" t="s">
        <v>192</v>
      </c>
      <c r="I409" s="344">
        <v>46</v>
      </c>
      <c r="J409" s="326"/>
      <c r="K409" s="344">
        <v>46</v>
      </c>
      <c r="L409" s="328"/>
      <c r="M409" s="326"/>
      <c r="N409" s="328"/>
      <c r="O409" s="326"/>
      <c r="P409" s="329">
        <v>3937.56</v>
      </c>
      <c r="GO409" s="310"/>
      <c r="GP409" s="310"/>
      <c r="GQ409" s="310"/>
      <c r="GR409" s="310"/>
      <c r="GS409" s="310"/>
      <c r="GT409" s="310"/>
      <c r="GU409" s="310"/>
      <c r="GW409" s="274"/>
      <c r="GX409" s="274"/>
      <c r="GY409" s="274"/>
      <c r="GZ409" s="310"/>
      <c r="HA409" s="274"/>
      <c r="HB409" s="274" t="s">
        <v>191</v>
      </c>
      <c r="HC409" s="310"/>
      <c r="HD409" s="310"/>
      <c r="HF409" s="310"/>
    </row>
    <row r="410" spans="1:214" s="272" customFormat="1" ht="15" x14ac:dyDescent="0.25">
      <c r="A410" s="350"/>
      <c r="B410" s="351"/>
      <c r="C410" s="493" t="s">
        <v>187</v>
      </c>
      <c r="D410" s="493"/>
      <c r="E410" s="493"/>
      <c r="F410" s="493"/>
      <c r="G410" s="493"/>
      <c r="H410" s="313"/>
      <c r="I410" s="314"/>
      <c r="J410" s="314"/>
      <c r="K410" s="314"/>
      <c r="L410" s="317"/>
      <c r="M410" s="314"/>
      <c r="N410" s="348">
        <v>22783.11</v>
      </c>
      <c r="O410" s="314"/>
      <c r="P410" s="349">
        <v>22783.11</v>
      </c>
      <c r="GO410" s="310"/>
      <c r="GP410" s="310"/>
      <c r="GQ410" s="310"/>
      <c r="GR410" s="310"/>
      <c r="GS410" s="310"/>
      <c r="GT410" s="310"/>
      <c r="GU410" s="310"/>
      <c r="GW410" s="274"/>
      <c r="GX410" s="274"/>
      <c r="GY410" s="274"/>
      <c r="GZ410" s="310"/>
      <c r="HA410" s="274"/>
      <c r="HB410" s="274"/>
      <c r="HC410" s="310" t="s">
        <v>187</v>
      </c>
      <c r="HD410" s="310"/>
      <c r="HF410" s="310"/>
    </row>
    <row r="411" spans="1:214" s="272" customFormat="1" ht="15" x14ac:dyDescent="0.25">
      <c r="A411" s="495" t="s">
        <v>265</v>
      </c>
      <c r="B411" s="496"/>
      <c r="C411" s="496"/>
      <c r="D411" s="496"/>
      <c r="E411" s="496"/>
      <c r="F411" s="496"/>
      <c r="G411" s="496"/>
      <c r="H411" s="496"/>
      <c r="I411" s="496"/>
      <c r="J411" s="496"/>
      <c r="K411" s="496"/>
      <c r="L411" s="496"/>
      <c r="M411" s="496"/>
      <c r="N411" s="496"/>
      <c r="O411" s="496"/>
      <c r="P411" s="497"/>
      <c r="GO411" s="310"/>
      <c r="GP411" s="310" t="s">
        <v>265</v>
      </c>
      <c r="GQ411" s="310"/>
      <c r="GR411" s="310"/>
      <c r="GS411" s="310"/>
      <c r="GT411" s="310"/>
      <c r="GU411" s="310"/>
      <c r="GW411" s="274"/>
      <c r="GX411" s="274"/>
      <c r="GY411" s="274"/>
      <c r="GZ411" s="310"/>
      <c r="HA411" s="274"/>
      <c r="HB411" s="274"/>
      <c r="HC411" s="310"/>
      <c r="HD411" s="310"/>
      <c r="HF411" s="310"/>
    </row>
    <row r="412" spans="1:214" s="272" customFormat="1" ht="23.25" x14ac:dyDescent="0.25">
      <c r="A412" s="311" t="s">
        <v>224</v>
      </c>
      <c r="B412" s="312" t="s">
        <v>411</v>
      </c>
      <c r="C412" s="494" t="s">
        <v>263</v>
      </c>
      <c r="D412" s="494"/>
      <c r="E412" s="494"/>
      <c r="F412" s="494"/>
      <c r="G412" s="494"/>
      <c r="H412" s="313" t="s">
        <v>188</v>
      </c>
      <c r="I412" s="314">
        <v>1</v>
      </c>
      <c r="J412" s="315">
        <v>1</v>
      </c>
      <c r="K412" s="315">
        <v>1</v>
      </c>
      <c r="L412" s="317"/>
      <c r="M412" s="314"/>
      <c r="N412" s="318"/>
      <c r="O412" s="314"/>
      <c r="P412" s="319"/>
      <c r="GO412" s="310"/>
      <c r="GP412" s="310"/>
      <c r="GQ412" s="310" t="s">
        <v>263</v>
      </c>
      <c r="GR412" s="310" t="s">
        <v>178</v>
      </c>
      <c r="GS412" s="310" t="s">
        <v>178</v>
      </c>
      <c r="GT412" s="310" t="s">
        <v>178</v>
      </c>
      <c r="GU412" s="310" t="s">
        <v>178</v>
      </c>
      <c r="GW412" s="274"/>
      <c r="GX412" s="274"/>
      <c r="GY412" s="274"/>
      <c r="GZ412" s="310"/>
      <c r="HA412" s="274"/>
      <c r="HB412" s="274"/>
      <c r="HC412" s="310"/>
      <c r="HD412" s="310"/>
      <c r="HF412" s="310"/>
    </row>
    <row r="413" spans="1:214" s="272" customFormat="1" ht="23.25" x14ac:dyDescent="0.25">
      <c r="A413" s="320"/>
      <c r="B413" s="321" t="s">
        <v>372</v>
      </c>
      <c r="C413" s="485" t="s">
        <v>373</v>
      </c>
      <c r="D413" s="485"/>
      <c r="E413" s="485"/>
      <c r="F413" s="485"/>
      <c r="G413" s="485"/>
      <c r="H413" s="485"/>
      <c r="I413" s="485"/>
      <c r="J413" s="485"/>
      <c r="K413" s="485"/>
      <c r="L413" s="485"/>
      <c r="M413" s="485"/>
      <c r="N413" s="485"/>
      <c r="O413" s="485"/>
      <c r="P413" s="492"/>
      <c r="GO413" s="310"/>
      <c r="GP413" s="310"/>
      <c r="GQ413" s="310"/>
      <c r="GR413" s="310"/>
      <c r="GS413" s="310"/>
      <c r="GT413" s="310"/>
      <c r="GU413" s="310"/>
      <c r="GV413" s="322" t="s">
        <v>373</v>
      </c>
      <c r="GW413" s="274"/>
      <c r="GX413" s="274"/>
      <c r="GY413" s="274"/>
      <c r="GZ413" s="310"/>
      <c r="HA413" s="274"/>
      <c r="HB413" s="274"/>
      <c r="HC413" s="310"/>
      <c r="HD413" s="310"/>
      <c r="HF413" s="310"/>
    </row>
    <row r="414" spans="1:214" s="272" customFormat="1" ht="15" x14ac:dyDescent="0.25">
      <c r="A414" s="323"/>
      <c r="B414" s="324" t="s">
        <v>200</v>
      </c>
      <c r="C414" s="498" t="s">
        <v>330</v>
      </c>
      <c r="D414" s="498"/>
      <c r="E414" s="498"/>
      <c r="F414" s="498"/>
      <c r="G414" s="498"/>
      <c r="H414" s="325" t="s">
        <v>197</v>
      </c>
      <c r="I414" s="326"/>
      <c r="J414" s="326"/>
      <c r="K414" s="343">
        <v>22.274999999999999</v>
      </c>
      <c r="L414" s="328"/>
      <c r="M414" s="326"/>
      <c r="N414" s="328"/>
      <c r="O414" s="326"/>
      <c r="P414" s="329">
        <v>8138.62</v>
      </c>
      <c r="GO414" s="310"/>
      <c r="GP414" s="310"/>
      <c r="GQ414" s="310"/>
      <c r="GR414" s="310"/>
      <c r="GS414" s="310"/>
      <c r="GT414" s="310"/>
      <c r="GU414" s="310"/>
      <c r="GW414" s="274" t="s">
        <v>330</v>
      </c>
      <c r="GX414" s="274"/>
      <c r="GY414" s="274"/>
      <c r="GZ414" s="310"/>
      <c r="HA414" s="274"/>
      <c r="HB414" s="274"/>
      <c r="HC414" s="310"/>
      <c r="HD414" s="310"/>
      <c r="HF414" s="310"/>
    </row>
    <row r="415" spans="1:214" s="272" customFormat="1" ht="15" x14ac:dyDescent="0.25">
      <c r="A415" s="330"/>
      <c r="B415" s="324" t="s">
        <v>384</v>
      </c>
      <c r="C415" s="498" t="s">
        <v>385</v>
      </c>
      <c r="D415" s="498"/>
      <c r="E415" s="498"/>
      <c r="F415" s="498"/>
      <c r="G415" s="498"/>
      <c r="H415" s="325" t="s">
        <v>197</v>
      </c>
      <c r="I415" s="337">
        <v>16.5</v>
      </c>
      <c r="J415" s="331">
        <v>1.35</v>
      </c>
      <c r="K415" s="343">
        <v>22.274999999999999</v>
      </c>
      <c r="L415" s="332"/>
      <c r="M415" s="333"/>
      <c r="N415" s="334">
        <v>365.37</v>
      </c>
      <c r="O415" s="326"/>
      <c r="P415" s="329">
        <v>8138.62</v>
      </c>
      <c r="Q415" s="335"/>
      <c r="R415" s="335"/>
      <c r="GO415" s="310"/>
      <c r="GP415" s="310"/>
      <c r="GQ415" s="310"/>
      <c r="GR415" s="310"/>
      <c r="GS415" s="310"/>
      <c r="GT415" s="310"/>
      <c r="GU415" s="310"/>
      <c r="GW415" s="274"/>
      <c r="GX415" s="274" t="s">
        <v>385</v>
      </c>
      <c r="GY415" s="274"/>
      <c r="GZ415" s="310"/>
      <c r="HA415" s="274"/>
      <c r="HB415" s="274"/>
      <c r="HC415" s="310"/>
      <c r="HD415" s="310"/>
      <c r="HF415" s="310"/>
    </row>
    <row r="416" spans="1:214" s="272" customFormat="1" ht="15" x14ac:dyDescent="0.25">
      <c r="A416" s="323"/>
      <c r="B416" s="324" t="s">
        <v>201</v>
      </c>
      <c r="C416" s="498" t="s">
        <v>142</v>
      </c>
      <c r="D416" s="498"/>
      <c r="E416" s="498"/>
      <c r="F416" s="498"/>
      <c r="G416" s="498"/>
      <c r="H416" s="325"/>
      <c r="I416" s="326"/>
      <c r="J416" s="326"/>
      <c r="K416" s="326"/>
      <c r="L416" s="328"/>
      <c r="M416" s="326"/>
      <c r="N416" s="328"/>
      <c r="O416" s="326"/>
      <c r="P416" s="329">
        <v>1512.43</v>
      </c>
      <c r="GO416" s="310"/>
      <c r="GP416" s="310"/>
      <c r="GQ416" s="310"/>
      <c r="GR416" s="310"/>
      <c r="GS416" s="310"/>
      <c r="GT416" s="310"/>
      <c r="GU416" s="310"/>
      <c r="GW416" s="274" t="s">
        <v>142</v>
      </c>
      <c r="GX416" s="274"/>
      <c r="GY416" s="274"/>
      <c r="GZ416" s="310"/>
      <c r="HA416" s="274"/>
      <c r="HB416" s="274"/>
      <c r="HC416" s="310"/>
      <c r="HD416" s="310"/>
      <c r="HF416" s="310"/>
    </row>
    <row r="417" spans="1:214" s="272" customFormat="1" ht="15" x14ac:dyDescent="0.25">
      <c r="A417" s="323"/>
      <c r="B417" s="324"/>
      <c r="C417" s="498" t="s">
        <v>333</v>
      </c>
      <c r="D417" s="498"/>
      <c r="E417" s="498"/>
      <c r="F417" s="498"/>
      <c r="G417" s="498"/>
      <c r="H417" s="325" t="s">
        <v>197</v>
      </c>
      <c r="I417" s="326"/>
      <c r="J417" s="326"/>
      <c r="K417" s="343">
        <v>0.89100000000000001</v>
      </c>
      <c r="L417" s="328"/>
      <c r="M417" s="326"/>
      <c r="N417" s="328"/>
      <c r="O417" s="326"/>
      <c r="P417" s="340">
        <v>421.29</v>
      </c>
      <c r="GO417" s="310"/>
      <c r="GP417" s="310"/>
      <c r="GQ417" s="310"/>
      <c r="GR417" s="310"/>
      <c r="GS417" s="310"/>
      <c r="GT417" s="310"/>
      <c r="GU417" s="310"/>
      <c r="GW417" s="274" t="s">
        <v>333</v>
      </c>
      <c r="GX417" s="274"/>
      <c r="GY417" s="274"/>
      <c r="GZ417" s="310"/>
      <c r="HA417" s="274"/>
      <c r="HB417" s="274"/>
      <c r="HC417" s="310"/>
      <c r="HD417" s="310"/>
      <c r="HF417" s="310"/>
    </row>
    <row r="418" spans="1:214" s="272" customFormat="1" ht="15" x14ac:dyDescent="0.25">
      <c r="A418" s="330"/>
      <c r="B418" s="324" t="s">
        <v>386</v>
      </c>
      <c r="C418" s="498" t="s">
        <v>387</v>
      </c>
      <c r="D418" s="498"/>
      <c r="E418" s="498"/>
      <c r="F418" s="498"/>
      <c r="G418" s="498"/>
      <c r="H418" s="325" t="s">
        <v>336</v>
      </c>
      <c r="I418" s="331">
        <v>1.95</v>
      </c>
      <c r="J418" s="331">
        <v>1.35</v>
      </c>
      <c r="K418" s="370">
        <v>2.6324999999999998</v>
      </c>
      <c r="L418" s="341">
        <v>6.62</v>
      </c>
      <c r="M418" s="342">
        <v>1.41</v>
      </c>
      <c r="N418" s="334">
        <v>9.33</v>
      </c>
      <c r="O418" s="326"/>
      <c r="P418" s="329">
        <v>24.56</v>
      </c>
      <c r="Q418" s="335"/>
      <c r="R418" s="335"/>
      <c r="GO418" s="310"/>
      <c r="GP418" s="310"/>
      <c r="GQ418" s="310"/>
      <c r="GR418" s="310"/>
      <c r="GS418" s="310"/>
      <c r="GT418" s="310"/>
      <c r="GU418" s="310"/>
      <c r="GW418" s="274"/>
      <c r="GX418" s="274" t="s">
        <v>387</v>
      </c>
      <c r="GY418" s="274"/>
      <c r="GZ418" s="310"/>
      <c r="HA418" s="274"/>
      <c r="HB418" s="274"/>
      <c r="HC418" s="310"/>
      <c r="HD418" s="310"/>
      <c r="HF418" s="310"/>
    </row>
    <row r="419" spans="1:214" s="272" customFormat="1" ht="34.5" x14ac:dyDescent="0.25">
      <c r="A419" s="330"/>
      <c r="B419" s="324" t="s">
        <v>388</v>
      </c>
      <c r="C419" s="498" t="s">
        <v>389</v>
      </c>
      <c r="D419" s="498"/>
      <c r="E419" s="498"/>
      <c r="F419" s="498"/>
      <c r="G419" s="498"/>
      <c r="H419" s="325" t="s">
        <v>336</v>
      </c>
      <c r="I419" s="331">
        <v>0.66</v>
      </c>
      <c r="J419" s="331">
        <v>1.35</v>
      </c>
      <c r="K419" s="343">
        <v>0.89100000000000001</v>
      </c>
      <c r="L419" s="332"/>
      <c r="M419" s="333"/>
      <c r="N419" s="334">
        <v>1669.89</v>
      </c>
      <c r="O419" s="326"/>
      <c r="P419" s="329">
        <v>1487.87</v>
      </c>
      <c r="Q419" s="335"/>
      <c r="R419" s="335"/>
      <c r="GO419" s="310"/>
      <c r="GP419" s="310"/>
      <c r="GQ419" s="310"/>
      <c r="GR419" s="310"/>
      <c r="GS419" s="310"/>
      <c r="GT419" s="310"/>
      <c r="GU419" s="310"/>
      <c r="GW419" s="274"/>
      <c r="GX419" s="274" t="s">
        <v>389</v>
      </c>
      <c r="GY419" s="274"/>
      <c r="GZ419" s="310"/>
      <c r="HA419" s="274"/>
      <c r="HB419" s="274"/>
      <c r="HC419" s="310"/>
      <c r="HD419" s="310"/>
      <c r="HF419" s="310"/>
    </row>
    <row r="420" spans="1:214" s="272" customFormat="1" ht="15" x14ac:dyDescent="0.25">
      <c r="A420" s="338"/>
      <c r="B420" s="324" t="s">
        <v>390</v>
      </c>
      <c r="C420" s="498" t="s">
        <v>391</v>
      </c>
      <c r="D420" s="498"/>
      <c r="E420" s="498"/>
      <c r="F420" s="498"/>
      <c r="G420" s="498"/>
      <c r="H420" s="325" t="s">
        <v>197</v>
      </c>
      <c r="I420" s="331">
        <v>0.66</v>
      </c>
      <c r="J420" s="331">
        <v>1.35</v>
      </c>
      <c r="K420" s="343">
        <v>0.89100000000000001</v>
      </c>
      <c r="L420" s="328"/>
      <c r="M420" s="326"/>
      <c r="N420" s="339">
        <v>472.83</v>
      </c>
      <c r="O420" s="326"/>
      <c r="P420" s="340">
        <v>421.29</v>
      </c>
      <c r="GO420" s="310"/>
      <c r="GP420" s="310"/>
      <c r="GQ420" s="310"/>
      <c r="GR420" s="310"/>
      <c r="GS420" s="310"/>
      <c r="GT420" s="310"/>
      <c r="GU420" s="310"/>
      <c r="GW420" s="274"/>
      <c r="GX420" s="274"/>
      <c r="GY420" s="274" t="s">
        <v>391</v>
      </c>
      <c r="GZ420" s="310"/>
      <c r="HA420" s="274"/>
      <c r="HB420" s="274"/>
      <c r="HC420" s="310"/>
      <c r="HD420" s="310"/>
      <c r="HF420" s="310"/>
    </row>
    <row r="421" spans="1:214" s="272" customFormat="1" ht="15" x14ac:dyDescent="0.25">
      <c r="A421" s="323"/>
      <c r="B421" s="324" t="s">
        <v>199</v>
      </c>
      <c r="C421" s="498" t="s">
        <v>198</v>
      </c>
      <c r="D421" s="498"/>
      <c r="E421" s="498"/>
      <c r="F421" s="498"/>
      <c r="G421" s="498"/>
      <c r="H421" s="325"/>
      <c r="I421" s="326"/>
      <c r="J421" s="326"/>
      <c r="K421" s="326"/>
      <c r="L421" s="328"/>
      <c r="M421" s="326"/>
      <c r="N421" s="328"/>
      <c r="O421" s="326"/>
      <c r="P421" s="340">
        <v>948.72</v>
      </c>
      <c r="GO421" s="310"/>
      <c r="GP421" s="310"/>
      <c r="GQ421" s="310"/>
      <c r="GR421" s="310"/>
      <c r="GS421" s="310"/>
      <c r="GT421" s="310"/>
      <c r="GU421" s="310"/>
      <c r="GW421" s="274" t="s">
        <v>198</v>
      </c>
      <c r="GX421" s="274"/>
      <c r="GY421" s="274"/>
      <c r="GZ421" s="310"/>
      <c r="HA421" s="274"/>
      <c r="HB421" s="274"/>
      <c r="HC421" s="310"/>
      <c r="HD421" s="310"/>
      <c r="HF421" s="310"/>
    </row>
    <row r="422" spans="1:214" s="272" customFormat="1" ht="15" x14ac:dyDescent="0.25">
      <c r="A422" s="330"/>
      <c r="B422" s="324" t="s">
        <v>392</v>
      </c>
      <c r="C422" s="498" t="s">
        <v>393</v>
      </c>
      <c r="D422" s="498"/>
      <c r="E422" s="498"/>
      <c r="F422" s="498"/>
      <c r="G422" s="498"/>
      <c r="H422" s="325" t="s">
        <v>394</v>
      </c>
      <c r="I422" s="331">
        <v>0.45</v>
      </c>
      <c r="J422" s="326"/>
      <c r="K422" s="331">
        <v>0.45</v>
      </c>
      <c r="L422" s="341">
        <v>71.62</v>
      </c>
      <c r="M422" s="342">
        <v>1.46</v>
      </c>
      <c r="N422" s="334">
        <v>104.57</v>
      </c>
      <c r="O422" s="326"/>
      <c r="P422" s="329">
        <v>47.06</v>
      </c>
      <c r="Q422" s="335"/>
      <c r="R422" s="335"/>
      <c r="GO422" s="310"/>
      <c r="GP422" s="310"/>
      <c r="GQ422" s="310"/>
      <c r="GR422" s="310"/>
      <c r="GS422" s="310"/>
      <c r="GT422" s="310"/>
      <c r="GU422" s="310"/>
      <c r="GW422" s="274"/>
      <c r="GX422" s="274" t="s">
        <v>393</v>
      </c>
      <c r="GY422" s="274"/>
      <c r="GZ422" s="310"/>
      <c r="HA422" s="274"/>
      <c r="HB422" s="274"/>
      <c r="HC422" s="310"/>
      <c r="HD422" s="310"/>
      <c r="HF422" s="310"/>
    </row>
    <row r="423" spans="1:214" s="272" customFormat="1" ht="23.25" x14ac:dyDescent="0.25">
      <c r="A423" s="330"/>
      <c r="B423" s="324" t="s">
        <v>395</v>
      </c>
      <c r="C423" s="498" t="s">
        <v>396</v>
      </c>
      <c r="D423" s="498"/>
      <c r="E423" s="498"/>
      <c r="F423" s="498"/>
      <c r="G423" s="498"/>
      <c r="H423" s="325" t="s">
        <v>397</v>
      </c>
      <c r="I423" s="343">
        <v>8.0000000000000002E-3</v>
      </c>
      <c r="J423" s="326"/>
      <c r="K423" s="343">
        <v>8.0000000000000002E-3</v>
      </c>
      <c r="L423" s="345">
        <v>175456.94</v>
      </c>
      <c r="M423" s="342">
        <v>0.64</v>
      </c>
      <c r="N423" s="334">
        <v>112292.44</v>
      </c>
      <c r="O423" s="326"/>
      <c r="P423" s="329">
        <v>898.34</v>
      </c>
      <c r="Q423" s="335"/>
      <c r="R423" s="335"/>
      <c r="GO423" s="310"/>
      <c r="GP423" s="310"/>
      <c r="GQ423" s="310"/>
      <c r="GR423" s="310"/>
      <c r="GS423" s="310"/>
      <c r="GT423" s="310"/>
      <c r="GU423" s="310"/>
      <c r="GW423" s="274"/>
      <c r="GX423" s="274" t="s">
        <v>396</v>
      </c>
      <c r="GY423" s="274"/>
      <c r="GZ423" s="310"/>
      <c r="HA423" s="274"/>
      <c r="HB423" s="274"/>
      <c r="HC423" s="310"/>
      <c r="HD423" s="310"/>
      <c r="HF423" s="310"/>
    </row>
    <row r="424" spans="1:214" s="272" customFormat="1" ht="15" x14ac:dyDescent="0.25">
      <c r="A424" s="330"/>
      <c r="B424" s="324" t="s">
        <v>398</v>
      </c>
      <c r="C424" s="498" t="s">
        <v>399</v>
      </c>
      <c r="D424" s="498"/>
      <c r="E424" s="498"/>
      <c r="F424" s="498"/>
      <c r="G424" s="498"/>
      <c r="H424" s="325" t="s">
        <v>353</v>
      </c>
      <c r="I424" s="343">
        <v>2.5000000000000001E-2</v>
      </c>
      <c r="J424" s="326"/>
      <c r="K424" s="343">
        <v>2.5000000000000001E-2</v>
      </c>
      <c r="L424" s="341">
        <v>105.25</v>
      </c>
      <c r="M424" s="342">
        <v>1.26</v>
      </c>
      <c r="N424" s="334">
        <v>132.62</v>
      </c>
      <c r="O424" s="326"/>
      <c r="P424" s="329">
        <v>3.32</v>
      </c>
      <c r="Q424" s="335"/>
      <c r="R424" s="335"/>
      <c r="GO424" s="310"/>
      <c r="GP424" s="310"/>
      <c r="GQ424" s="310"/>
      <c r="GR424" s="310"/>
      <c r="GS424" s="310"/>
      <c r="GT424" s="310"/>
      <c r="GU424" s="310"/>
      <c r="GW424" s="274"/>
      <c r="GX424" s="274" t="s">
        <v>399</v>
      </c>
      <c r="GY424" s="274"/>
      <c r="GZ424" s="310"/>
      <c r="HA424" s="274"/>
      <c r="HB424" s="274"/>
      <c r="HC424" s="310"/>
      <c r="HD424" s="310"/>
      <c r="HF424" s="310"/>
    </row>
    <row r="425" spans="1:214" s="272" customFormat="1" ht="15" x14ac:dyDescent="0.25">
      <c r="A425" s="347"/>
      <c r="B425" s="321"/>
      <c r="C425" s="493" t="s">
        <v>356</v>
      </c>
      <c r="D425" s="493"/>
      <c r="E425" s="493"/>
      <c r="F425" s="493"/>
      <c r="G425" s="493"/>
      <c r="H425" s="313"/>
      <c r="I425" s="314"/>
      <c r="J425" s="314"/>
      <c r="K425" s="314"/>
      <c r="L425" s="317"/>
      <c r="M425" s="314"/>
      <c r="N425" s="348"/>
      <c r="O425" s="314"/>
      <c r="P425" s="349">
        <v>11021.06</v>
      </c>
      <c r="Q425" s="335"/>
      <c r="R425" s="335"/>
      <c r="GO425" s="310"/>
      <c r="GP425" s="310"/>
      <c r="GQ425" s="310"/>
      <c r="GR425" s="310"/>
      <c r="GS425" s="310"/>
      <c r="GT425" s="310"/>
      <c r="GU425" s="310"/>
      <c r="GW425" s="274"/>
      <c r="GX425" s="274"/>
      <c r="GY425" s="274"/>
      <c r="GZ425" s="310" t="s">
        <v>356</v>
      </c>
      <c r="HA425" s="274"/>
      <c r="HB425" s="274"/>
      <c r="HC425" s="310"/>
      <c r="HD425" s="310"/>
      <c r="HF425" s="310"/>
    </row>
    <row r="426" spans="1:214" s="272" customFormat="1" ht="15" x14ac:dyDescent="0.25">
      <c r="A426" s="338" t="s">
        <v>406</v>
      </c>
      <c r="B426" s="324" t="s">
        <v>357</v>
      </c>
      <c r="C426" s="498" t="s">
        <v>358</v>
      </c>
      <c r="D426" s="498"/>
      <c r="E426" s="498"/>
      <c r="F426" s="498"/>
      <c r="G426" s="498"/>
      <c r="H426" s="325" t="s">
        <v>192</v>
      </c>
      <c r="I426" s="344">
        <v>2</v>
      </c>
      <c r="J426" s="326"/>
      <c r="K426" s="344">
        <v>2</v>
      </c>
      <c r="L426" s="328"/>
      <c r="M426" s="326"/>
      <c r="N426" s="328"/>
      <c r="O426" s="326"/>
      <c r="P426" s="340">
        <v>120.57</v>
      </c>
      <c r="GO426" s="310"/>
      <c r="GP426" s="310"/>
      <c r="GQ426" s="310"/>
      <c r="GR426" s="310"/>
      <c r="GS426" s="310"/>
      <c r="GT426" s="310"/>
      <c r="GU426" s="310"/>
      <c r="GW426" s="274"/>
      <c r="GX426" s="274"/>
      <c r="GY426" s="274"/>
      <c r="GZ426" s="310"/>
      <c r="HA426" s="274" t="s">
        <v>358</v>
      </c>
      <c r="HB426" s="274"/>
      <c r="HC426" s="310"/>
      <c r="HD426" s="310"/>
      <c r="HF426" s="310"/>
    </row>
    <row r="427" spans="1:214" s="272" customFormat="1" ht="15" x14ac:dyDescent="0.25">
      <c r="A427" s="338"/>
      <c r="B427" s="324"/>
      <c r="C427" s="498" t="s">
        <v>196</v>
      </c>
      <c r="D427" s="498"/>
      <c r="E427" s="498"/>
      <c r="F427" s="498"/>
      <c r="G427" s="498"/>
      <c r="H427" s="325"/>
      <c r="I427" s="326"/>
      <c r="J427" s="326"/>
      <c r="K427" s="326"/>
      <c r="L427" s="328"/>
      <c r="M427" s="326"/>
      <c r="N427" s="328"/>
      <c r="O427" s="326"/>
      <c r="P427" s="329">
        <v>8559.91</v>
      </c>
      <c r="GO427" s="310"/>
      <c r="GP427" s="310"/>
      <c r="GQ427" s="310"/>
      <c r="GR427" s="310"/>
      <c r="GS427" s="310"/>
      <c r="GT427" s="310"/>
      <c r="GU427" s="310"/>
      <c r="GW427" s="274"/>
      <c r="GX427" s="274"/>
      <c r="GY427" s="274"/>
      <c r="GZ427" s="310"/>
      <c r="HA427" s="274"/>
      <c r="HB427" s="274" t="s">
        <v>196</v>
      </c>
      <c r="HC427" s="310"/>
      <c r="HD427" s="310"/>
      <c r="HF427" s="310"/>
    </row>
    <row r="428" spans="1:214" s="272" customFormat="1" ht="15" x14ac:dyDescent="0.25">
      <c r="A428" s="338"/>
      <c r="B428" s="324" t="s">
        <v>195</v>
      </c>
      <c r="C428" s="498" t="s">
        <v>194</v>
      </c>
      <c r="D428" s="498"/>
      <c r="E428" s="498"/>
      <c r="F428" s="498"/>
      <c r="G428" s="498"/>
      <c r="H428" s="325" t="s">
        <v>192</v>
      </c>
      <c r="I428" s="344">
        <v>90</v>
      </c>
      <c r="J428" s="326"/>
      <c r="K428" s="344">
        <v>90</v>
      </c>
      <c r="L428" s="328"/>
      <c r="M428" s="326"/>
      <c r="N428" s="328"/>
      <c r="O428" s="326"/>
      <c r="P428" s="329">
        <v>7703.92</v>
      </c>
      <c r="GO428" s="310"/>
      <c r="GP428" s="310"/>
      <c r="GQ428" s="310"/>
      <c r="GR428" s="310"/>
      <c r="GS428" s="310"/>
      <c r="GT428" s="310"/>
      <c r="GU428" s="310"/>
      <c r="GW428" s="274"/>
      <c r="GX428" s="274"/>
      <c r="GY428" s="274"/>
      <c r="GZ428" s="310"/>
      <c r="HA428" s="274"/>
      <c r="HB428" s="274" t="s">
        <v>194</v>
      </c>
      <c r="HC428" s="310"/>
      <c r="HD428" s="310"/>
      <c r="HF428" s="310"/>
    </row>
    <row r="429" spans="1:214" s="272" customFormat="1" ht="15" x14ac:dyDescent="0.25">
      <c r="A429" s="338"/>
      <c r="B429" s="324" t="s">
        <v>193</v>
      </c>
      <c r="C429" s="498" t="s">
        <v>191</v>
      </c>
      <c r="D429" s="498"/>
      <c r="E429" s="498"/>
      <c r="F429" s="498"/>
      <c r="G429" s="498"/>
      <c r="H429" s="325" t="s">
        <v>192</v>
      </c>
      <c r="I429" s="344">
        <v>46</v>
      </c>
      <c r="J429" s="326"/>
      <c r="K429" s="344">
        <v>46</v>
      </c>
      <c r="L429" s="328"/>
      <c r="M429" s="326"/>
      <c r="N429" s="328"/>
      <c r="O429" s="326"/>
      <c r="P429" s="329">
        <v>3937.56</v>
      </c>
      <c r="GO429" s="310"/>
      <c r="GP429" s="310"/>
      <c r="GQ429" s="310"/>
      <c r="GR429" s="310"/>
      <c r="GS429" s="310"/>
      <c r="GT429" s="310"/>
      <c r="GU429" s="310"/>
      <c r="GW429" s="274"/>
      <c r="GX429" s="274"/>
      <c r="GY429" s="274"/>
      <c r="GZ429" s="310"/>
      <c r="HA429" s="274"/>
      <c r="HB429" s="274" t="s">
        <v>191</v>
      </c>
      <c r="HC429" s="310"/>
      <c r="HD429" s="310"/>
      <c r="HF429" s="310"/>
    </row>
    <row r="430" spans="1:214" s="272" customFormat="1" ht="15" x14ac:dyDescent="0.25">
      <c r="A430" s="350"/>
      <c r="B430" s="351"/>
      <c r="C430" s="493" t="s">
        <v>187</v>
      </c>
      <c r="D430" s="493"/>
      <c r="E430" s="493"/>
      <c r="F430" s="493"/>
      <c r="G430" s="493"/>
      <c r="H430" s="313"/>
      <c r="I430" s="314"/>
      <c r="J430" s="314"/>
      <c r="K430" s="314"/>
      <c r="L430" s="317"/>
      <c r="M430" s="314"/>
      <c r="N430" s="348">
        <v>22783.11</v>
      </c>
      <c r="O430" s="314"/>
      <c r="P430" s="349">
        <v>22783.11</v>
      </c>
      <c r="GO430" s="310"/>
      <c r="GP430" s="310"/>
      <c r="GQ430" s="310"/>
      <c r="GR430" s="310"/>
      <c r="GS430" s="310"/>
      <c r="GT430" s="310"/>
      <c r="GU430" s="310"/>
      <c r="GW430" s="274"/>
      <c r="GX430" s="274"/>
      <c r="GY430" s="274"/>
      <c r="GZ430" s="310"/>
      <c r="HA430" s="274"/>
      <c r="HB430" s="274"/>
      <c r="HC430" s="310" t="s">
        <v>187</v>
      </c>
      <c r="HD430" s="310"/>
      <c r="HF430" s="310"/>
    </row>
    <row r="431" spans="1:214" s="272" customFormat="1" ht="15" x14ac:dyDescent="0.25">
      <c r="A431" s="495" t="s">
        <v>264</v>
      </c>
      <c r="B431" s="496"/>
      <c r="C431" s="496"/>
      <c r="D431" s="496"/>
      <c r="E431" s="496"/>
      <c r="F431" s="496"/>
      <c r="G431" s="496"/>
      <c r="H431" s="496"/>
      <c r="I431" s="496"/>
      <c r="J431" s="496"/>
      <c r="K431" s="496"/>
      <c r="L431" s="496"/>
      <c r="M431" s="496"/>
      <c r="N431" s="496"/>
      <c r="O431" s="496"/>
      <c r="P431" s="497"/>
      <c r="GO431" s="310"/>
      <c r="GP431" s="310" t="s">
        <v>264</v>
      </c>
      <c r="GQ431" s="310"/>
      <c r="GR431" s="310"/>
      <c r="GS431" s="310"/>
      <c r="GT431" s="310"/>
      <c r="GU431" s="310"/>
      <c r="GW431" s="274"/>
      <c r="GX431" s="274"/>
      <c r="GY431" s="274"/>
      <c r="GZ431" s="310"/>
      <c r="HA431" s="274"/>
      <c r="HB431" s="274"/>
      <c r="HC431" s="310"/>
      <c r="HD431" s="310"/>
      <c r="HF431" s="310"/>
    </row>
    <row r="432" spans="1:214" s="272" customFormat="1" ht="23.25" x14ac:dyDescent="0.25">
      <c r="A432" s="311" t="s">
        <v>223</v>
      </c>
      <c r="B432" s="312" t="s">
        <v>411</v>
      </c>
      <c r="C432" s="494" t="s">
        <v>263</v>
      </c>
      <c r="D432" s="494"/>
      <c r="E432" s="494"/>
      <c r="F432" s="494"/>
      <c r="G432" s="494"/>
      <c r="H432" s="313" t="s">
        <v>188</v>
      </c>
      <c r="I432" s="314">
        <v>1</v>
      </c>
      <c r="J432" s="315">
        <v>1</v>
      </c>
      <c r="K432" s="315">
        <v>1</v>
      </c>
      <c r="L432" s="317"/>
      <c r="M432" s="314"/>
      <c r="N432" s="318"/>
      <c r="O432" s="314"/>
      <c r="P432" s="319"/>
      <c r="GO432" s="310"/>
      <c r="GP432" s="310"/>
      <c r="GQ432" s="310" t="s">
        <v>263</v>
      </c>
      <c r="GR432" s="310" t="s">
        <v>178</v>
      </c>
      <c r="GS432" s="310" t="s">
        <v>178</v>
      </c>
      <c r="GT432" s="310" t="s">
        <v>178</v>
      </c>
      <c r="GU432" s="310" t="s">
        <v>178</v>
      </c>
      <c r="GW432" s="274"/>
      <c r="GX432" s="274"/>
      <c r="GY432" s="274"/>
      <c r="GZ432" s="310"/>
      <c r="HA432" s="274"/>
      <c r="HB432" s="274"/>
      <c r="HC432" s="310"/>
      <c r="HD432" s="310"/>
      <c r="HF432" s="310"/>
    </row>
    <row r="433" spans="1:214" s="272" customFormat="1" ht="23.25" x14ac:dyDescent="0.25">
      <c r="A433" s="320"/>
      <c r="B433" s="321" t="s">
        <v>372</v>
      </c>
      <c r="C433" s="485" t="s">
        <v>373</v>
      </c>
      <c r="D433" s="485"/>
      <c r="E433" s="485"/>
      <c r="F433" s="485"/>
      <c r="G433" s="485"/>
      <c r="H433" s="485"/>
      <c r="I433" s="485"/>
      <c r="J433" s="485"/>
      <c r="K433" s="485"/>
      <c r="L433" s="485"/>
      <c r="M433" s="485"/>
      <c r="N433" s="485"/>
      <c r="O433" s="485"/>
      <c r="P433" s="492"/>
      <c r="GO433" s="310"/>
      <c r="GP433" s="310"/>
      <c r="GQ433" s="310"/>
      <c r="GR433" s="310"/>
      <c r="GS433" s="310"/>
      <c r="GT433" s="310"/>
      <c r="GU433" s="310"/>
      <c r="GV433" s="322" t="s">
        <v>373</v>
      </c>
      <c r="GW433" s="274"/>
      <c r="GX433" s="274"/>
      <c r="GY433" s="274"/>
      <c r="GZ433" s="310"/>
      <c r="HA433" s="274"/>
      <c r="HB433" s="274"/>
      <c r="HC433" s="310"/>
      <c r="HD433" s="310"/>
      <c r="HF433" s="310"/>
    </row>
    <row r="434" spans="1:214" s="272" customFormat="1" ht="15" x14ac:dyDescent="0.25">
      <c r="A434" s="323"/>
      <c r="B434" s="324" t="s">
        <v>200</v>
      </c>
      <c r="C434" s="498" t="s">
        <v>330</v>
      </c>
      <c r="D434" s="498"/>
      <c r="E434" s="498"/>
      <c r="F434" s="498"/>
      <c r="G434" s="498"/>
      <c r="H434" s="325" t="s">
        <v>197</v>
      </c>
      <c r="I434" s="326"/>
      <c r="J434" s="326"/>
      <c r="K434" s="343">
        <v>22.274999999999999</v>
      </c>
      <c r="L434" s="328"/>
      <c r="M434" s="326"/>
      <c r="N434" s="328"/>
      <c r="O434" s="326"/>
      <c r="P434" s="329">
        <v>8138.62</v>
      </c>
      <c r="GO434" s="310"/>
      <c r="GP434" s="310"/>
      <c r="GQ434" s="310"/>
      <c r="GR434" s="310"/>
      <c r="GS434" s="310"/>
      <c r="GT434" s="310"/>
      <c r="GU434" s="310"/>
      <c r="GW434" s="274" t="s">
        <v>330</v>
      </c>
      <c r="GX434" s="274"/>
      <c r="GY434" s="274"/>
      <c r="GZ434" s="310"/>
      <c r="HA434" s="274"/>
      <c r="HB434" s="274"/>
      <c r="HC434" s="310"/>
      <c r="HD434" s="310"/>
      <c r="HF434" s="310"/>
    </row>
    <row r="435" spans="1:214" s="272" customFormat="1" ht="15" x14ac:dyDescent="0.25">
      <c r="A435" s="330"/>
      <c r="B435" s="324" t="s">
        <v>384</v>
      </c>
      <c r="C435" s="498" t="s">
        <v>385</v>
      </c>
      <c r="D435" s="498"/>
      <c r="E435" s="498"/>
      <c r="F435" s="498"/>
      <c r="G435" s="498"/>
      <c r="H435" s="325" t="s">
        <v>197</v>
      </c>
      <c r="I435" s="337">
        <v>16.5</v>
      </c>
      <c r="J435" s="331">
        <v>1.35</v>
      </c>
      <c r="K435" s="343">
        <v>22.274999999999999</v>
      </c>
      <c r="L435" s="332"/>
      <c r="M435" s="333"/>
      <c r="N435" s="334">
        <v>365.37</v>
      </c>
      <c r="O435" s="326"/>
      <c r="P435" s="329">
        <v>8138.62</v>
      </c>
      <c r="Q435" s="335"/>
      <c r="R435" s="335"/>
      <c r="GO435" s="310"/>
      <c r="GP435" s="310"/>
      <c r="GQ435" s="310"/>
      <c r="GR435" s="310"/>
      <c r="GS435" s="310"/>
      <c r="GT435" s="310"/>
      <c r="GU435" s="310"/>
      <c r="GW435" s="274"/>
      <c r="GX435" s="274" t="s">
        <v>385</v>
      </c>
      <c r="GY435" s="274"/>
      <c r="GZ435" s="310"/>
      <c r="HA435" s="274"/>
      <c r="HB435" s="274"/>
      <c r="HC435" s="310"/>
      <c r="HD435" s="310"/>
      <c r="HF435" s="310"/>
    </row>
    <row r="436" spans="1:214" s="272" customFormat="1" ht="15" x14ac:dyDescent="0.25">
      <c r="A436" s="323"/>
      <c r="B436" s="324" t="s">
        <v>201</v>
      </c>
      <c r="C436" s="498" t="s">
        <v>142</v>
      </c>
      <c r="D436" s="498"/>
      <c r="E436" s="498"/>
      <c r="F436" s="498"/>
      <c r="G436" s="498"/>
      <c r="H436" s="325"/>
      <c r="I436" s="326"/>
      <c r="J436" s="326"/>
      <c r="K436" s="326"/>
      <c r="L436" s="328"/>
      <c r="M436" s="326"/>
      <c r="N436" s="328"/>
      <c r="O436" s="326"/>
      <c r="P436" s="329">
        <v>1512.43</v>
      </c>
      <c r="GO436" s="310"/>
      <c r="GP436" s="310"/>
      <c r="GQ436" s="310"/>
      <c r="GR436" s="310"/>
      <c r="GS436" s="310"/>
      <c r="GT436" s="310"/>
      <c r="GU436" s="310"/>
      <c r="GW436" s="274" t="s">
        <v>142</v>
      </c>
      <c r="GX436" s="274"/>
      <c r="GY436" s="274"/>
      <c r="GZ436" s="310"/>
      <c r="HA436" s="274"/>
      <c r="HB436" s="274"/>
      <c r="HC436" s="310"/>
      <c r="HD436" s="310"/>
      <c r="HF436" s="310"/>
    </row>
    <row r="437" spans="1:214" s="272" customFormat="1" ht="15" x14ac:dyDescent="0.25">
      <c r="A437" s="323"/>
      <c r="B437" s="324"/>
      <c r="C437" s="498" t="s">
        <v>333</v>
      </c>
      <c r="D437" s="498"/>
      <c r="E437" s="498"/>
      <c r="F437" s="498"/>
      <c r="G437" s="498"/>
      <c r="H437" s="325" t="s">
        <v>197</v>
      </c>
      <c r="I437" s="326"/>
      <c r="J437" s="326"/>
      <c r="K437" s="343">
        <v>0.89100000000000001</v>
      </c>
      <c r="L437" s="328"/>
      <c r="M437" s="326"/>
      <c r="N437" s="328"/>
      <c r="O437" s="326"/>
      <c r="P437" s="340">
        <v>421.29</v>
      </c>
      <c r="GO437" s="310"/>
      <c r="GP437" s="310"/>
      <c r="GQ437" s="310"/>
      <c r="GR437" s="310"/>
      <c r="GS437" s="310"/>
      <c r="GT437" s="310"/>
      <c r="GU437" s="310"/>
      <c r="GW437" s="274" t="s">
        <v>333</v>
      </c>
      <c r="GX437" s="274"/>
      <c r="GY437" s="274"/>
      <c r="GZ437" s="310"/>
      <c r="HA437" s="274"/>
      <c r="HB437" s="274"/>
      <c r="HC437" s="310"/>
      <c r="HD437" s="310"/>
      <c r="HF437" s="310"/>
    </row>
    <row r="438" spans="1:214" s="272" customFormat="1" ht="15" x14ac:dyDescent="0.25">
      <c r="A438" s="330"/>
      <c r="B438" s="324" t="s">
        <v>386</v>
      </c>
      <c r="C438" s="498" t="s">
        <v>387</v>
      </c>
      <c r="D438" s="498"/>
      <c r="E438" s="498"/>
      <c r="F438" s="498"/>
      <c r="G438" s="498"/>
      <c r="H438" s="325" t="s">
        <v>336</v>
      </c>
      <c r="I438" s="331">
        <v>1.95</v>
      </c>
      <c r="J438" s="331">
        <v>1.35</v>
      </c>
      <c r="K438" s="370">
        <v>2.6324999999999998</v>
      </c>
      <c r="L438" s="341">
        <v>6.62</v>
      </c>
      <c r="M438" s="342">
        <v>1.41</v>
      </c>
      <c r="N438" s="334">
        <v>9.33</v>
      </c>
      <c r="O438" s="326"/>
      <c r="P438" s="329">
        <v>24.56</v>
      </c>
      <c r="Q438" s="335"/>
      <c r="R438" s="335"/>
      <c r="GO438" s="310"/>
      <c r="GP438" s="310"/>
      <c r="GQ438" s="310"/>
      <c r="GR438" s="310"/>
      <c r="GS438" s="310"/>
      <c r="GT438" s="310"/>
      <c r="GU438" s="310"/>
      <c r="GW438" s="274"/>
      <c r="GX438" s="274" t="s">
        <v>387</v>
      </c>
      <c r="GY438" s="274"/>
      <c r="GZ438" s="310"/>
      <c r="HA438" s="274"/>
      <c r="HB438" s="274"/>
      <c r="HC438" s="310"/>
      <c r="HD438" s="310"/>
      <c r="HF438" s="310"/>
    </row>
    <row r="439" spans="1:214" s="272" customFormat="1" ht="34.5" x14ac:dyDescent="0.25">
      <c r="A439" s="330"/>
      <c r="B439" s="324" t="s">
        <v>388</v>
      </c>
      <c r="C439" s="498" t="s">
        <v>389</v>
      </c>
      <c r="D439" s="498"/>
      <c r="E439" s="498"/>
      <c r="F439" s="498"/>
      <c r="G439" s="498"/>
      <c r="H439" s="325" t="s">
        <v>336</v>
      </c>
      <c r="I439" s="331">
        <v>0.66</v>
      </c>
      <c r="J439" s="331">
        <v>1.35</v>
      </c>
      <c r="K439" s="343">
        <v>0.89100000000000001</v>
      </c>
      <c r="L439" s="332"/>
      <c r="M439" s="333"/>
      <c r="N439" s="334">
        <v>1669.89</v>
      </c>
      <c r="O439" s="326"/>
      <c r="P439" s="329">
        <v>1487.87</v>
      </c>
      <c r="Q439" s="335"/>
      <c r="R439" s="335"/>
      <c r="GO439" s="310"/>
      <c r="GP439" s="310"/>
      <c r="GQ439" s="310"/>
      <c r="GR439" s="310"/>
      <c r="GS439" s="310"/>
      <c r="GT439" s="310"/>
      <c r="GU439" s="310"/>
      <c r="GW439" s="274"/>
      <c r="GX439" s="274" t="s">
        <v>389</v>
      </c>
      <c r="GY439" s="274"/>
      <c r="GZ439" s="310"/>
      <c r="HA439" s="274"/>
      <c r="HB439" s="274"/>
      <c r="HC439" s="310"/>
      <c r="HD439" s="310"/>
      <c r="HF439" s="310"/>
    </row>
    <row r="440" spans="1:214" s="272" customFormat="1" ht="15" x14ac:dyDescent="0.25">
      <c r="A440" s="338"/>
      <c r="B440" s="324" t="s">
        <v>390</v>
      </c>
      <c r="C440" s="498" t="s">
        <v>391</v>
      </c>
      <c r="D440" s="498"/>
      <c r="E440" s="498"/>
      <c r="F440" s="498"/>
      <c r="G440" s="498"/>
      <c r="H440" s="325" t="s">
        <v>197</v>
      </c>
      <c r="I440" s="331">
        <v>0.66</v>
      </c>
      <c r="J440" s="331">
        <v>1.35</v>
      </c>
      <c r="K440" s="343">
        <v>0.89100000000000001</v>
      </c>
      <c r="L440" s="328"/>
      <c r="M440" s="326"/>
      <c r="N440" s="339">
        <v>472.83</v>
      </c>
      <c r="O440" s="326"/>
      <c r="P440" s="340">
        <v>421.29</v>
      </c>
      <c r="GO440" s="310"/>
      <c r="GP440" s="310"/>
      <c r="GQ440" s="310"/>
      <c r="GR440" s="310"/>
      <c r="GS440" s="310"/>
      <c r="GT440" s="310"/>
      <c r="GU440" s="310"/>
      <c r="GW440" s="274"/>
      <c r="GX440" s="274"/>
      <c r="GY440" s="274" t="s">
        <v>391</v>
      </c>
      <c r="GZ440" s="310"/>
      <c r="HA440" s="274"/>
      <c r="HB440" s="274"/>
      <c r="HC440" s="310"/>
      <c r="HD440" s="310"/>
      <c r="HF440" s="310"/>
    </row>
    <row r="441" spans="1:214" s="272" customFormat="1" ht="15" x14ac:dyDescent="0.25">
      <c r="A441" s="323"/>
      <c r="B441" s="324" t="s">
        <v>199</v>
      </c>
      <c r="C441" s="498" t="s">
        <v>198</v>
      </c>
      <c r="D441" s="498"/>
      <c r="E441" s="498"/>
      <c r="F441" s="498"/>
      <c r="G441" s="498"/>
      <c r="H441" s="325"/>
      <c r="I441" s="326"/>
      <c r="J441" s="326"/>
      <c r="K441" s="326"/>
      <c r="L441" s="328"/>
      <c r="M441" s="326"/>
      <c r="N441" s="328"/>
      <c r="O441" s="326"/>
      <c r="P441" s="340">
        <v>948.72</v>
      </c>
      <c r="GO441" s="310"/>
      <c r="GP441" s="310"/>
      <c r="GQ441" s="310"/>
      <c r="GR441" s="310"/>
      <c r="GS441" s="310"/>
      <c r="GT441" s="310"/>
      <c r="GU441" s="310"/>
      <c r="GW441" s="274" t="s">
        <v>198</v>
      </c>
      <c r="GX441" s="274"/>
      <c r="GY441" s="274"/>
      <c r="GZ441" s="310"/>
      <c r="HA441" s="274"/>
      <c r="HB441" s="274"/>
      <c r="HC441" s="310"/>
      <c r="HD441" s="310"/>
      <c r="HF441" s="310"/>
    </row>
    <row r="442" spans="1:214" s="272" customFormat="1" ht="15" x14ac:dyDescent="0.25">
      <c r="A442" s="330"/>
      <c r="B442" s="324" t="s">
        <v>392</v>
      </c>
      <c r="C442" s="498" t="s">
        <v>393</v>
      </c>
      <c r="D442" s="498"/>
      <c r="E442" s="498"/>
      <c r="F442" s="498"/>
      <c r="G442" s="498"/>
      <c r="H442" s="325" t="s">
        <v>394</v>
      </c>
      <c r="I442" s="331">
        <v>0.45</v>
      </c>
      <c r="J442" s="326"/>
      <c r="K442" s="331">
        <v>0.45</v>
      </c>
      <c r="L442" s="341">
        <v>71.62</v>
      </c>
      <c r="M442" s="342">
        <v>1.46</v>
      </c>
      <c r="N442" s="334">
        <v>104.57</v>
      </c>
      <c r="O442" s="326"/>
      <c r="P442" s="329">
        <v>47.06</v>
      </c>
      <c r="Q442" s="335"/>
      <c r="R442" s="335"/>
      <c r="GO442" s="310"/>
      <c r="GP442" s="310"/>
      <c r="GQ442" s="310"/>
      <c r="GR442" s="310"/>
      <c r="GS442" s="310"/>
      <c r="GT442" s="310"/>
      <c r="GU442" s="310"/>
      <c r="GW442" s="274"/>
      <c r="GX442" s="274" t="s">
        <v>393</v>
      </c>
      <c r="GY442" s="274"/>
      <c r="GZ442" s="310"/>
      <c r="HA442" s="274"/>
      <c r="HB442" s="274"/>
      <c r="HC442" s="310"/>
      <c r="HD442" s="310"/>
      <c r="HF442" s="310"/>
    </row>
    <row r="443" spans="1:214" s="272" customFormat="1" ht="23.25" x14ac:dyDescent="0.25">
      <c r="A443" s="330"/>
      <c r="B443" s="324" t="s">
        <v>395</v>
      </c>
      <c r="C443" s="498" t="s">
        <v>396</v>
      </c>
      <c r="D443" s="498"/>
      <c r="E443" s="498"/>
      <c r="F443" s="498"/>
      <c r="G443" s="498"/>
      <c r="H443" s="325" t="s">
        <v>397</v>
      </c>
      <c r="I443" s="343">
        <v>8.0000000000000002E-3</v>
      </c>
      <c r="J443" s="326"/>
      <c r="K443" s="343">
        <v>8.0000000000000002E-3</v>
      </c>
      <c r="L443" s="345">
        <v>175456.94</v>
      </c>
      <c r="M443" s="342">
        <v>0.64</v>
      </c>
      <c r="N443" s="334">
        <v>112292.44</v>
      </c>
      <c r="O443" s="326"/>
      <c r="P443" s="329">
        <v>898.34</v>
      </c>
      <c r="Q443" s="335"/>
      <c r="R443" s="335"/>
      <c r="GO443" s="310"/>
      <c r="GP443" s="310"/>
      <c r="GQ443" s="310"/>
      <c r="GR443" s="310"/>
      <c r="GS443" s="310"/>
      <c r="GT443" s="310"/>
      <c r="GU443" s="310"/>
      <c r="GW443" s="274"/>
      <c r="GX443" s="274" t="s">
        <v>396</v>
      </c>
      <c r="GY443" s="274"/>
      <c r="GZ443" s="310"/>
      <c r="HA443" s="274"/>
      <c r="HB443" s="274"/>
      <c r="HC443" s="310"/>
      <c r="HD443" s="310"/>
      <c r="HF443" s="310"/>
    </row>
    <row r="444" spans="1:214" s="272" customFormat="1" ht="15" x14ac:dyDescent="0.25">
      <c r="A444" s="330"/>
      <c r="B444" s="324" t="s">
        <v>398</v>
      </c>
      <c r="C444" s="498" t="s">
        <v>399</v>
      </c>
      <c r="D444" s="498"/>
      <c r="E444" s="498"/>
      <c r="F444" s="498"/>
      <c r="G444" s="498"/>
      <c r="H444" s="325" t="s">
        <v>353</v>
      </c>
      <c r="I444" s="343">
        <v>2.5000000000000001E-2</v>
      </c>
      <c r="J444" s="326"/>
      <c r="K444" s="343">
        <v>2.5000000000000001E-2</v>
      </c>
      <c r="L444" s="341">
        <v>105.25</v>
      </c>
      <c r="M444" s="342">
        <v>1.26</v>
      </c>
      <c r="N444" s="334">
        <v>132.62</v>
      </c>
      <c r="O444" s="326"/>
      <c r="P444" s="329">
        <v>3.32</v>
      </c>
      <c r="Q444" s="335"/>
      <c r="R444" s="335"/>
      <c r="GO444" s="310"/>
      <c r="GP444" s="310"/>
      <c r="GQ444" s="310"/>
      <c r="GR444" s="310"/>
      <c r="GS444" s="310"/>
      <c r="GT444" s="310"/>
      <c r="GU444" s="310"/>
      <c r="GW444" s="274"/>
      <c r="GX444" s="274" t="s">
        <v>399</v>
      </c>
      <c r="GY444" s="274"/>
      <c r="GZ444" s="310"/>
      <c r="HA444" s="274"/>
      <c r="HB444" s="274"/>
      <c r="HC444" s="310"/>
      <c r="HD444" s="310"/>
      <c r="HF444" s="310"/>
    </row>
    <row r="445" spans="1:214" s="272" customFormat="1" ht="15" x14ac:dyDescent="0.25">
      <c r="A445" s="347"/>
      <c r="B445" s="321"/>
      <c r="C445" s="493" t="s">
        <v>356</v>
      </c>
      <c r="D445" s="493"/>
      <c r="E445" s="493"/>
      <c r="F445" s="493"/>
      <c r="G445" s="493"/>
      <c r="H445" s="313"/>
      <c r="I445" s="314"/>
      <c r="J445" s="314"/>
      <c r="K445" s="314"/>
      <c r="L445" s="317"/>
      <c r="M445" s="314"/>
      <c r="N445" s="348"/>
      <c r="O445" s="314"/>
      <c r="P445" s="349">
        <v>11021.06</v>
      </c>
      <c r="Q445" s="335"/>
      <c r="R445" s="335"/>
      <c r="GO445" s="310"/>
      <c r="GP445" s="310"/>
      <c r="GQ445" s="310"/>
      <c r="GR445" s="310"/>
      <c r="GS445" s="310"/>
      <c r="GT445" s="310"/>
      <c r="GU445" s="310"/>
      <c r="GW445" s="274"/>
      <c r="GX445" s="274"/>
      <c r="GY445" s="274"/>
      <c r="GZ445" s="310" t="s">
        <v>356</v>
      </c>
      <c r="HA445" s="274"/>
      <c r="HB445" s="274"/>
      <c r="HC445" s="310"/>
      <c r="HD445" s="310"/>
      <c r="HF445" s="310"/>
    </row>
    <row r="446" spans="1:214" s="272" customFormat="1" ht="15" x14ac:dyDescent="0.25">
      <c r="A446" s="338" t="s">
        <v>407</v>
      </c>
      <c r="B446" s="324" t="s">
        <v>357</v>
      </c>
      <c r="C446" s="498" t="s">
        <v>358</v>
      </c>
      <c r="D446" s="498"/>
      <c r="E446" s="498"/>
      <c r="F446" s="498"/>
      <c r="G446" s="498"/>
      <c r="H446" s="325" t="s">
        <v>192</v>
      </c>
      <c r="I446" s="344">
        <v>2</v>
      </c>
      <c r="J446" s="326"/>
      <c r="K446" s="344">
        <v>2</v>
      </c>
      <c r="L446" s="328"/>
      <c r="M446" s="326"/>
      <c r="N446" s="328"/>
      <c r="O446" s="326"/>
      <c r="P446" s="340">
        <v>120.57</v>
      </c>
      <c r="GO446" s="310"/>
      <c r="GP446" s="310"/>
      <c r="GQ446" s="310"/>
      <c r="GR446" s="310"/>
      <c r="GS446" s="310"/>
      <c r="GT446" s="310"/>
      <c r="GU446" s="310"/>
      <c r="GW446" s="274"/>
      <c r="GX446" s="274"/>
      <c r="GY446" s="274"/>
      <c r="GZ446" s="310"/>
      <c r="HA446" s="274" t="s">
        <v>358</v>
      </c>
      <c r="HB446" s="274"/>
      <c r="HC446" s="310"/>
      <c r="HD446" s="310"/>
      <c r="HF446" s="310"/>
    </row>
    <row r="447" spans="1:214" s="272" customFormat="1" ht="15" x14ac:dyDescent="0.25">
      <c r="A447" s="338"/>
      <c r="B447" s="324"/>
      <c r="C447" s="498" t="s">
        <v>196</v>
      </c>
      <c r="D447" s="498"/>
      <c r="E447" s="498"/>
      <c r="F447" s="498"/>
      <c r="G447" s="498"/>
      <c r="H447" s="325"/>
      <c r="I447" s="326"/>
      <c r="J447" s="326"/>
      <c r="K447" s="326"/>
      <c r="L447" s="328"/>
      <c r="M447" s="326"/>
      <c r="N447" s="328"/>
      <c r="O447" s="326"/>
      <c r="P447" s="329">
        <v>8559.91</v>
      </c>
      <c r="GO447" s="310"/>
      <c r="GP447" s="310"/>
      <c r="GQ447" s="310"/>
      <c r="GR447" s="310"/>
      <c r="GS447" s="310"/>
      <c r="GT447" s="310"/>
      <c r="GU447" s="310"/>
      <c r="GW447" s="274"/>
      <c r="GX447" s="274"/>
      <c r="GY447" s="274"/>
      <c r="GZ447" s="310"/>
      <c r="HA447" s="274"/>
      <c r="HB447" s="274" t="s">
        <v>196</v>
      </c>
      <c r="HC447" s="310"/>
      <c r="HD447" s="310"/>
      <c r="HF447" s="310"/>
    </row>
    <row r="448" spans="1:214" s="272" customFormat="1" ht="15" x14ac:dyDescent="0.25">
      <c r="A448" s="338"/>
      <c r="B448" s="324" t="s">
        <v>195</v>
      </c>
      <c r="C448" s="498" t="s">
        <v>194</v>
      </c>
      <c r="D448" s="498"/>
      <c r="E448" s="498"/>
      <c r="F448" s="498"/>
      <c r="G448" s="498"/>
      <c r="H448" s="325" t="s">
        <v>192</v>
      </c>
      <c r="I448" s="344">
        <v>90</v>
      </c>
      <c r="J448" s="326"/>
      <c r="K448" s="344">
        <v>90</v>
      </c>
      <c r="L448" s="328"/>
      <c r="M448" s="326"/>
      <c r="N448" s="328"/>
      <c r="O448" s="326"/>
      <c r="P448" s="329">
        <v>7703.92</v>
      </c>
      <c r="GO448" s="310"/>
      <c r="GP448" s="310"/>
      <c r="GQ448" s="310"/>
      <c r="GR448" s="310"/>
      <c r="GS448" s="310"/>
      <c r="GT448" s="310"/>
      <c r="GU448" s="310"/>
      <c r="GW448" s="274"/>
      <c r="GX448" s="274"/>
      <c r="GY448" s="274"/>
      <c r="GZ448" s="310"/>
      <c r="HA448" s="274"/>
      <c r="HB448" s="274" t="s">
        <v>194</v>
      </c>
      <c r="HC448" s="310"/>
      <c r="HD448" s="310"/>
      <c r="HF448" s="310"/>
    </row>
    <row r="449" spans="1:214" s="272" customFormat="1" ht="15" x14ac:dyDescent="0.25">
      <c r="A449" s="338"/>
      <c r="B449" s="324" t="s">
        <v>193</v>
      </c>
      <c r="C449" s="498" t="s">
        <v>191</v>
      </c>
      <c r="D449" s="498"/>
      <c r="E449" s="498"/>
      <c r="F449" s="498"/>
      <c r="G449" s="498"/>
      <c r="H449" s="325" t="s">
        <v>192</v>
      </c>
      <c r="I449" s="344">
        <v>46</v>
      </c>
      <c r="J449" s="326"/>
      <c r="K449" s="344">
        <v>46</v>
      </c>
      <c r="L449" s="328"/>
      <c r="M449" s="326"/>
      <c r="N449" s="328"/>
      <c r="O449" s="326"/>
      <c r="P449" s="329">
        <v>3937.56</v>
      </c>
      <c r="GO449" s="310"/>
      <c r="GP449" s="310"/>
      <c r="GQ449" s="310"/>
      <c r="GR449" s="310"/>
      <c r="GS449" s="310"/>
      <c r="GT449" s="310"/>
      <c r="GU449" s="310"/>
      <c r="GW449" s="274"/>
      <c r="GX449" s="274"/>
      <c r="GY449" s="274"/>
      <c r="GZ449" s="310"/>
      <c r="HA449" s="274"/>
      <c r="HB449" s="274" t="s">
        <v>191</v>
      </c>
      <c r="HC449" s="310"/>
      <c r="HD449" s="310"/>
      <c r="HF449" s="310"/>
    </row>
    <row r="450" spans="1:214" s="272" customFormat="1" ht="15" x14ac:dyDescent="0.25">
      <c r="A450" s="350"/>
      <c r="B450" s="351"/>
      <c r="C450" s="493" t="s">
        <v>187</v>
      </c>
      <c r="D450" s="493"/>
      <c r="E450" s="493"/>
      <c r="F450" s="493"/>
      <c r="G450" s="493"/>
      <c r="H450" s="313"/>
      <c r="I450" s="314"/>
      <c r="J450" s="314"/>
      <c r="K450" s="314"/>
      <c r="L450" s="317"/>
      <c r="M450" s="314"/>
      <c r="N450" s="348">
        <v>22783.11</v>
      </c>
      <c r="O450" s="314"/>
      <c r="P450" s="349">
        <v>22783.11</v>
      </c>
      <c r="GO450" s="310"/>
      <c r="GP450" s="310"/>
      <c r="GQ450" s="310"/>
      <c r="GR450" s="310"/>
      <c r="GS450" s="310"/>
      <c r="GT450" s="310"/>
      <c r="GU450" s="310"/>
      <c r="GW450" s="274"/>
      <c r="GX450" s="274"/>
      <c r="GY450" s="274"/>
      <c r="GZ450" s="310"/>
      <c r="HA450" s="274"/>
      <c r="HB450" s="274"/>
      <c r="HC450" s="310" t="s">
        <v>187</v>
      </c>
      <c r="HD450" s="310"/>
      <c r="HF450" s="310"/>
    </row>
    <row r="451" spans="1:214" s="272" customFormat="1" ht="15" x14ac:dyDescent="0.25">
      <c r="A451" s="495" t="s">
        <v>449</v>
      </c>
      <c r="B451" s="496"/>
      <c r="C451" s="496"/>
      <c r="D451" s="496"/>
      <c r="E451" s="496"/>
      <c r="F451" s="496"/>
      <c r="G451" s="496"/>
      <c r="H451" s="496"/>
      <c r="I451" s="496"/>
      <c r="J451" s="496"/>
      <c r="K451" s="496"/>
      <c r="L451" s="496"/>
      <c r="M451" s="496"/>
      <c r="N451" s="496"/>
      <c r="O451" s="496"/>
      <c r="P451" s="497"/>
      <c r="GO451" s="310"/>
      <c r="GP451" s="310" t="s">
        <v>449</v>
      </c>
      <c r="GQ451" s="310"/>
      <c r="GR451" s="310"/>
      <c r="GS451" s="310"/>
      <c r="GT451" s="310"/>
      <c r="GU451" s="310"/>
      <c r="GW451" s="274"/>
      <c r="GX451" s="274"/>
      <c r="GY451" s="274"/>
      <c r="GZ451" s="310"/>
      <c r="HA451" s="274"/>
      <c r="HB451" s="274"/>
      <c r="HC451" s="310"/>
      <c r="HD451" s="310"/>
      <c r="HF451" s="310"/>
    </row>
    <row r="452" spans="1:214" s="272" customFormat="1" ht="15" x14ac:dyDescent="0.25">
      <c r="A452" s="311" t="s">
        <v>222</v>
      </c>
      <c r="B452" s="312" t="s">
        <v>412</v>
      </c>
      <c r="C452" s="494" t="s">
        <v>413</v>
      </c>
      <c r="D452" s="494"/>
      <c r="E452" s="494"/>
      <c r="F452" s="494"/>
      <c r="G452" s="494"/>
      <c r="H452" s="313" t="s">
        <v>214</v>
      </c>
      <c r="I452" s="314">
        <v>7.7521999999999994E-2</v>
      </c>
      <c r="J452" s="315">
        <v>1</v>
      </c>
      <c r="K452" s="373">
        <v>7.7521999999999994E-2</v>
      </c>
      <c r="L452" s="317"/>
      <c r="M452" s="314"/>
      <c r="N452" s="318"/>
      <c r="O452" s="314"/>
      <c r="P452" s="319"/>
      <c r="GO452" s="310"/>
      <c r="GP452" s="310"/>
      <c r="GQ452" s="310" t="s">
        <v>413</v>
      </c>
      <c r="GR452" s="310" t="s">
        <v>178</v>
      </c>
      <c r="GS452" s="310" t="s">
        <v>178</v>
      </c>
      <c r="GT452" s="310" t="s">
        <v>178</v>
      </c>
      <c r="GU452" s="310" t="s">
        <v>178</v>
      </c>
      <c r="GW452" s="274"/>
      <c r="GX452" s="274"/>
      <c r="GY452" s="274"/>
      <c r="GZ452" s="310"/>
      <c r="HA452" s="274"/>
      <c r="HB452" s="274"/>
      <c r="HC452" s="310"/>
      <c r="HD452" s="310"/>
      <c r="HF452" s="310"/>
    </row>
    <row r="453" spans="1:214" s="272" customFormat="1" ht="23.25" x14ac:dyDescent="0.25">
      <c r="A453" s="320"/>
      <c r="B453" s="321" t="s">
        <v>372</v>
      </c>
      <c r="C453" s="485" t="s">
        <v>373</v>
      </c>
      <c r="D453" s="485"/>
      <c r="E453" s="485"/>
      <c r="F453" s="485"/>
      <c r="G453" s="485"/>
      <c r="H453" s="485"/>
      <c r="I453" s="485"/>
      <c r="J453" s="485"/>
      <c r="K453" s="485"/>
      <c r="L453" s="485"/>
      <c r="M453" s="485"/>
      <c r="N453" s="485"/>
      <c r="O453" s="485"/>
      <c r="P453" s="492"/>
      <c r="GO453" s="310"/>
      <c r="GP453" s="310"/>
      <c r="GQ453" s="310"/>
      <c r="GR453" s="310"/>
      <c r="GS453" s="310"/>
      <c r="GT453" s="310"/>
      <c r="GU453" s="310"/>
      <c r="GV453" s="322" t="s">
        <v>373</v>
      </c>
      <c r="GW453" s="274"/>
      <c r="GX453" s="274"/>
      <c r="GY453" s="274"/>
      <c r="GZ453" s="310"/>
      <c r="HA453" s="274"/>
      <c r="HB453" s="274"/>
      <c r="HC453" s="310"/>
      <c r="HD453" s="310"/>
      <c r="HF453" s="310"/>
    </row>
    <row r="454" spans="1:214" s="272" customFormat="1" ht="15" x14ac:dyDescent="0.25">
      <c r="A454" s="323"/>
      <c r="B454" s="324" t="s">
        <v>200</v>
      </c>
      <c r="C454" s="498" t="s">
        <v>330</v>
      </c>
      <c r="D454" s="498"/>
      <c r="E454" s="498"/>
      <c r="F454" s="498"/>
      <c r="G454" s="498"/>
      <c r="H454" s="325" t="s">
        <v>197</v>
      </c>
      <c r="I454" s="326"/>
      <c r="J454" s="326"/>
      <c r="K454" s="374">
        <v>3.2861576000000001</v>
      </c>
      <c r="L454" s="328"/>
      <c r="M454" s="326"/>
      <c r="N454" s="328"/>
      <c r="O454" s="326"/>
      <c r="P454" s="329">
        <v>1432.7</v>
      </c>
      <c r="GO454" s="310"/>
      <c r="GP454" s="310"/>
      <c r="GQ454" s="310"/>
      <c r="GR454" s="310"/>
      <c r="GS454" s="310"/>
      <c r="GT454" s="310"/>
      <c r="GU454" s="310"/>
      <c r="GW454" s="274" t="s">
        <v>330</v>
      </c>
      <c r="GX454" s="274"/>
      <c r="GY454" s="274"/>
      <c r="GZ454" s="310"/>
      <c r="HA454" s="274"/>
      <c r="HB454" s="274"/>
      <c r="HC454" s="310"/>
      <c r="HD454" s="310"/>
      <c r="HF454" s="310"/>
    </row>
    <row r="455" spans="1:214" s="272" customFormat="1" ht="15" x14ac:dyDescent="0.25">
      <c r="A455" s="330"/>
      <c r="B455" s="324" t="s">
        <v>414</v>
      </c>
      <c r="C455" s="498" t="s">
        <v>415</v>
      </c>
      <c r="D455" s="498"/>
      <c r="E455" s="498"/>
      <c r="F455" s="498"/>
      <c r="G455" s="498"/>
      <c r="H455" s="325" t="s">
        <v>197</v>
      </c>
      <c r="I455" s="337">
        <v>31.4</v>
      </c>
      <c r="J455" s="331">
        <v>1.35</v>
      </c>
      <c r="K455" s="374">
        <v>3.2861576000000001</v>
      </c>
      <c r="L455" s="332"/>
      <c r="M455" s="333"/>
      <c r="N455" s="334">
        <v>435.98</v>
      </c>
      <c r="O455" s="326"/>
      <c r="P455" s="329">
        <v>1432.7</v>
      </c>
      <c r="Q455" s="335"/>
      <c r="R455" s="335"/>
      <c r="GO455" s="310"/>
      <c r="GP455" s="310"/>
      <c r="GQ455" s="310"/>
      <c r="GR455" s="310"/>
      <c r="GS455" s="310"/>
      <c r="GT455" s="310"/>
      <c r="GU455" s="310"/>
      <c r="GW455" s="274"/>
      <c r="GX455" s="274" t="s">
        <v>415</v>
      </c>
      <c r="GY455" s="274"/>
      <c r="GZ455" s="310"/>
      <c r="HA455" s="274"/>
      <c r="HB455" s="274"/>
      <c r="HC455" s="310"/>
      <c r="HD455" s="310"/>
      <c r="HF455" s="310"/>
    </row>
    <row r="456" spans="1:214" s="272" customFormat="1" ht="15" x14ac:dyDescent="0.25">
      <c r="A456" s="323"/>
      <c r="B456" s="324" t="s">
        <v>201</v>
      </c>
      <c r="C456" s="498" t="s">
        <v>142</v>
      </c>
      <c r="D456" s="498"/>
      <c r="E456" s="498"/>
      <c r="F456" s="498"/>
      <c r="G456" s="498"/>
      <c r="H456" s="325"/>
      <c r="I456" s="326"/>
      <c r="J456" s="326"/>
      <c r="K456" s="326"/>
      <c r="L456" s="328"/>
      <c r="M456" s="326"/>
      <c r="N456" s="328"/>
      <c r="O456" s="326"/>
      <c r="P456" s="340">
        <v>132.84</v>
      </c>
      <c r="GO456" s="310"/>
      <c r="GP456" s="310"/>
      <c r="GQ456" s="310"/>
      <c r="GR456" s="310"/>
      <c r="GS456" s="310"/>
      <c r="GT456" s="310"/>
      <c r="GU456" s="310"/>
      <c r="GW456" s="274" t="s">
        <v>142</v>
      </c>
      <c r="GX456" s="274"/>
      <c r="GY456" s="274"/>
      <c r="GZ456" s="310"/>
      <c r="HA456" s="274"/>
      <c r="HB456" s="274"/>
      <c r="HC456" s="310"/>
      <c r="HD456" s="310"/>
      <c r="HF456" s="310"/>
    </row>
    <row r="457" spans="1:214" s="272" customFormat="1" ht="15" x14ac:dyDescent="0.25">
      <c r="A457" s="323"/>
      <c r="B457" s="324"/>
      <c r="C457" s="498" t="s">
        <v>333</v>
      </c>
      <c r="D457" s="498"/>
      <c r="E457" s="498"/>
      <c r="F457" s="498"/>
      <c r="G457" s="498"/>
      <c r="H457" s="325" t="s">
        <v>197</v>
      </c>
      <c r="I457" s="326"/>
      <c r="J457" s="326"/>
      <c r="K457" s="374">
        <v>9.8375400000000002E-2</v>
      </c>
      <c r="L457" s="328"/>
      <c r="M457" s="326"/>
      <c r="N457" s="328"/>
      <c r="O457" s="326"/>
      <c r="P457" s="340">
        <v>40.47</v>
      </c>
      <c r="GO457" s="310"/>
      <c r="GP457" s="310"/>
      <c r="GQ457" s="310"/>
      <c r="GR457" s="310"/>
      <c r="GS457" s="310"/>
      <c r="GT457" s="310"/>
      <c r="GU457" s="310"/>
      <c r="GW457" s="274" t="s">
        <v>333</v>
      </c>
      <c r="GX457" s="274"/>
      <c r="GY457" s="274"/>
      <c r="GZ457" s="310"/>
      <c r="HA457" s="274"/>
      <c r="HB457" s="274"/>
      <c r="HC457" s="310"/>
      <c r="HD457" s="310"/>
      <c r="HF457" s="310"/>
    </row>
    <row r="458" spans="1:214" s="272" customFormat="1" ht="15" x14ac:dyDescent="0.25">
      <c r="A458" s="330"/>
      <c r="B458" s="324" t="s">
        <v>343</v>
      </c>
      <c r="C458" s="498" t="s">
        <v>344</v>
      </c>
      <c r="D458" s="498"/>
      <c r="E458" s="498"/>
      <c r="F458" s="498"/>
      <c r="G458" s="498"/>
      <c r="H458" s="325" t="s">
        <v>336</v>
      </c>
      <c r="I458" s="331">
        <v>0.94</v>
      </c>
      <c r="J458" s="331">
        <v>1.35</v>
      </c>
      <c r="K458" s="374">
        <v>9.8375400000000002E-2</v>
      </c>
      <c r="L458" s="341">
        <v>477.92</v>
      </c>
      <c r="M458" s="342">
        <v>1.29</v>
      </c>
      <c r="N458" s="334">
        <v>616.52</v>
      </c>
      <c r="O458" s="326"/>
      <c r="P458" s="329">
        <v>60.65</v>
      </c>
      <c r="Q458" s="335"/>
      <c r="R458" s="335"/>
      <c r="GO458" s="310"/>
      <c r="GP458" s="310"/>
      <c r="GQ458" s="310"/>
      <c r="GR458" s="310"/>
      <c r="GS458" s="310"/>
      <c r="GT458" s="310"/>
      <c r="GU458" s="310"/>
      <c r="GW458" s="274"/>
      <c r="GX458" s="274" t="s">
        <v>344</v>
      </c>
      <c r="GY458" s="274"/>
      <c r="GZ458" s="310"/>
      <c r="HA458" s="274"/>
      <c r="HB458" s="274"/>
      <c r="HC458" s="310"/>
      <c r="HD458" s="310"/>
      <c r="HF458" s="310"/>
    </row>
    <row r="459" spans="1:214" s="272" customFormat="1" ht="15" x14ac:dyDescent="0.25">
      <c r="A459" s="338"/>
      <c r="B459" s="324" t="s">
        <v>345</v>
      </c>
      <c r="C459" s="498" t="s">
        <v>346</v>
      </c>
      <c r="D459" s="498"/>
      <c r="E459" s="498"/>
      <c r="F459" s="498"/>
      <c r="G459" s="498"/>
      <c r="H459" s="325" t="s">
        <v>197</v>
      </c>
      <c r="I459" s="331">
        <v>0.94</v>
      </c>
      <c r="J459" s="331">
        <v>1.35</v>
      </c>
      <c r="K459" s="374">
        <v>9.8375400000000002E-2</v>
      </c>
      <c r="L459" s="328"/>
      <c r="M459" s="326"/>
      <c r="N459" s="339">
        <v>411.42</v>
      </c>
      <c r="O459" s="326"/>
      <c r="P459" s="340">
        <v>40.47</v>
      </c>
      <c r="GO459" s="310"/>
      <c r="GP459" s="310"/>
      <c r="GQ459" s="310"/>
      <c r="GR459" s="310"/>
      <c r="GS459" s="310"/>
      <c r="GT459" s="310"/>
      <c r="GU459" s="310"/>
      <c r="GW459" s="274"/>
      <c r="GX459" s="274"/>
      <c r="GY459" s="274" t="s">
        <v>346</v>
      </c>
      <c r="GZ459" s="310"/>
      <c r="HA459" s="274"/>
      <c r="HB459" s="274"/>
      <c r="HC459" s="310"/>
      <c r="HD459" s="310"/>
      <c r="HF459" s="310"/>
    </row>
    <row r="460" spans="1:214" s="272" customFormat="1" ht="23.25" x14ac:dyDescent="0.25">
      <c r="A460" s="330"/>
      <c r="B460" s="324" t="s">
        <v>408</v>
      </c>
      <c r="C460" s="498" t="s">
        <v>409</v>
      </c>
      <c r="D460" s="498"/>
      <c r="E460" s="498"/>
      <c r="F460" s="498"/>
      <c r="G460" s="498"/>
      <c r="H460" s="325" t="s">
        <v>336</v>
      </c>
      <c r="I460" s="331">
        <v>17.53</v>
      </c>
      <c r="J460" s="331">
        <v>1.35</v>
      </c>
      <c r="K460" s="374">
        <v>1.8345969</v>
      </c>
      <c r="L460" s="332"/>
      <c r="M460" s="333"/>
      <c r="N460" s="334">
        <v>39.35</v>
      </c>
      <c r="O460" s="326"/>
      <c r="P460" s="329">
        <v>72.19</v>
      </c>
      <c r="Q460" s="335"/>
      <c r="R460" s="335"/>
      <c r="GO460" s="310"/>
      <c r="GP460" s="310"/>
      <c r="GQ460" s="310"/>
      <c r="GR460" s="310"/>
      <c r="GS460" s="310"/>
      <c r="GT460" s="310"/>
      <c r="GU460" s="310"/>
      <c r="GW460" s="274"/>
      <c r="GX460" s="274" t="s">
        <v>409</v>
      </c>
      <c r="GY460" s="274"/>
      <c r="GZ460" s="310"/>
      <c r="HA460" s="274"/>
      <c r="HB460" s="274"/>
      <c r="HC460" s="310"/>
      <c r="HD460" s="310"/>
      <c r="HF460" s="310"/>
    </row>
    <row r="461" spans="1:214" s="272" customFormat="1" ht="15" x14ac:dyDescent="0.25">
      <c r="A461" s="323"/>
      <c r="B461" s="324" t="s">
        <v>199</v>
      </c>
      <c r="C461" s="498" t="s">
        <v>198</v>
      </c>
      <c r="D461" s="498"/>
      <c r="E461" s="498"/>
      <c r="F461" s="498"/>
      <c r="G461" s="498"/>
      <c r="H461" s="325"/>
      <c r="I461" s="326"/>
      <c r="J461" s="326"/>
      <c r="K461" s="326"/>
      <c r="L461" s="328"/>
      <c r="M461" s="326"/>
      <c r="N461" s="328"/>
      <c r="O461" s="326"/>
      <c r="P461" s="329">
        <v>10631.5</v>
      </c>
      <c r="GO461" s="310"/>
      <c r="GP461" s="310"/>
      <c r="GQ461" s="310"/>
      <c r="GR461" s="310"/>
      <c r="GS461" s="310"/>
      <c r="GT461" s="310"/>
      <c r="GU461" s="310"/>
      <c r="GW461" s="274" t="s">
        <v>198</v>
      </c>
      <c r="GX461" s="274"/>
      <c r="GY461" s="274"/>
      <c r="GZ461" s="310"/>
      <c r="HA461" s="274"/>
      <c r="HB461" s="274"/>
      <c r="HC461" s="310"/>
      <c r="HD461" s="310"/>
      <c r="HF461" s="310"/>
    </row>
    <row r="462" spans="1:214" s="272" customFormat="1" ht="23.25" x14ac:dyDescent="0.25">
      <c r="A462" s="330"/>
      <c r="B462" s="324" t="s">
        <v>416</v>
      </c>
      <c r="C462" s="498" t="s">
        <v>417</v>
      </c>
      <c r="D462" s="498"/>
      <c r="E462" s="498"/>
      <c r="F462" s="498"/>
      <c r="G462" s="498"/>
      <c r="H462" s="325" t="s">
        <v>214</v>
      </c>
      <c r="I462" s="331">
        <v>0.03</v>
      </c>
      <c r="J462" s="326"/>
      <c r="K462" s="374">
        <v>2.3257E-3</v>
      </c>
      <c r="L462" s="345">
        <v>148198.01999999999</v>
      </c>
      <c r="M462" s="342">
        <v>1.01</v>
      </c>
      <c r="N462" s="334">
        <v>149680</v>
      </c>
      <c r="O462" s="326"/>
      <c r="P462" s="329">
        <v>348.11</v>
      </c>
      <c r="Q462" s="335"/>
      <c r="R462" s="335"/>
      <c r="GO462" s="310"/>
      <c r="GP462" s="310"/>
      <c r="GQ462" s="310"/>
      <c r="GR462" s="310"/>
      <c r="GS462" s="310"/>
      <c r="GT462" s="310"/>
      <c r="GU462" s="310"/>
      <c r="GW462" s="274"/>
      <c r="GX462" s="274" t="s">
        <v>417</v>
      </c>
      <c r="GY462" s="274"/>
      <c r="GZ462" s="310"/>
      <c r="HA462" s="274"/>
      <c r="HB462" s="274"/>
      <c r="HC462" s="310"/>
      <c r="HD462" s="310"/>
      <c r="HF462" s="310"/>
    </row>
    <row r="463" spans="1:214" s="272" customFormat="1" ht="34.5" x14ac:dyDescent="0.25">
      <c r="A463" s="330"/>
      <c r="B463" s="324" t="s">
        <v>418</v>
      </c>
      <c r="C463" s="498" t="s">
        <v>419</v>
      </c>
      <c r="D463" s="498"/>
      <c r="E463" s="498"/>
      <c r="F463" s="498"/>
      <c r="G463" s="498"/>
      <c r="H463" s="325" t="s">
        <v>214</v>
      </c>
      <c r="I463" s="344">
        <v>1</v>
      </c>
      <c r="J463" s="326"/>
      <c r="K463" s="327">
        <v>7.7521999999999994E-2</v>
      </c>
      <c r="L463" s="345">
        <v>105278.81</v>
      </c>
      <c r="M463" s="342">
        <v>1.26</v>
      </c>
      <c r="N463" s="334">
        <v>132651.29999999999</v>
      </c>
      <c r="O463" s="326"/>
      <c r="P463" s="329">
        <v>10283.39</v>
      </c>
      <c r="Q463" s="335"/>
      <c r="R463" s="335"/>
      <c r="GO463" s="310"/>
      <c r="GP463" s="310"/>
      <c r="GQ463" s="310"/>
      <c r="GR463" s="310"/>
      <c r="GS463" s="310"/>
      <c r="GT463" s="310"/>
      <c r="GU463" s="310"/>
      <c r="GW463" s="274"/>
      <c r="GX463" s="274" t="s">
        <v>419</v>
      </c>
      <c r="GY463" s="274"/>
      <c r="GZ463" s="310"/>
      <c r="HA463" s="274"/>
      <c r="HB463" s="274"/>
      <c r="HC463" s="310"/>
      <c r="HD463" s="310"/>
      <c r="HF463" s="310"/>
    </row>
    <row r="464" spans="1:214" s="272" customFormat="1" ht="15" x14ac:dyDescent="0.25">
      <c r="A464" s="347"/>
      <c r="B464" s="321"/>
      <c r="C464" s="493" t="s">
        <v>356</v>
      </c>
      <c r="D464" s="493"/>
      <c r="E464" s="493"/>
      <c r="F464" s="493"/>
      <c r="G464" s="493"/>
      <c r="H464" s="313"/>
      <c r="I464" s="314"/>
      <c r="J464" s="314"/>
      <c r="K464" s="314"/>
      <c r="L464" s="317"/>
      <c r="M464" s="314"/>
      <c r="N464" s="348"/>
      <c r="O464" s="314"/>
      <c r="P464" s="349">
        <v>12237.51</v>
      </c>
      <c r="Q464" s="335"/>
      <c r="R464" s="335"/>
      <c r="GO464" s="310"/>
      <c r="GP464" s="310"/>
      <c r="GQ464" s="310"/>
      <c r="GR464" s="310"/>
      <c r="GS464" s="310"/>
      <c r="GT464" s="310"/>
      <c r="GU464" s="310"/>
      <c r="GW464" s="274"/>
      <c r="GX464" s="274"/>
      <c r="GY464" s="274"/>
      <c r="GZ464" s="310" t="s">
        <v>356</v>
      </c>
      <c r="HA464" s="274"/>
      <c r="HB464" s="274"/>
      <c r="HC464" s="310"/>
      <c r="HD464" s="310"/>
      <c r="HF464" s="310"/>
    </row>
    <row r="465" spans="1:214" s="272" customFormat="1" ht="15" x14ac:dyDescent="0.25">
      <c r="A465" s="338"/>
      <c r="B465" s="324"/>
      <c r="C465" s="498" t="s">
        <v>196</v>
      </c>
      <c r="D465" s="498"/>
      <c r="E465" s="498"/>
      <c r="F465" s="498"/>
      <c r="G465" s="498"/>
      <c r="H465" s="325"/>
      <c r="I465" s="326"/>
      <c r="J465" s="326"/>
      <c r="K465" s="326"/>
      <c r="L465" s="328"/>
      <c r="M465" s="326"/>
      <c r="N465" s="328"/>
      <c r="O465" s="326"/>
      <c r="P465" s="329">
        <v>1473.17</v>
      </c>
      <c r="GO465" s="310"/>
      <c r="GP465" s="310"/>
      <c r="GQ465" s="310"/>
      <c r="GR465" s="310"/>
      <c r="GS465" s="310"/>
      <c r="GT465" s="310"/>
      <c r="GU465" s="310"/>
      <c r="GW465" s="274"/>
      <c r="GX465" s="274"/>
      <c r="GY465" s="274"/>
      <c r="GZ465" s="310"/>
      <c r="HA465" s="274"/>
      <c r="HB465" s="274" t="s">
        <v>196</v>
      </c>
      <c r="HC465" s="310"/>
      <c r="HD465" s="310"/>
      <c r="HF465" s="310"/>
    </row>
    <row r="466" spans="1:214" s="272" customFormat="1" ht="23.25" x14ac:dyDescent="0.25">
      <c r="A466" s="338"/>
      <c r="B466" s="324" t="s">
        <v>256</v>
      </c>
      <c r="C466" s="498" t="s">
        <v>255</v>
      </c>
      <c r="D466" s="498"/>
      <c r="E466" s="498"/>
      <c r="F466" s="498"/>
      <c r="G466" s="498"/>
      <c r="H466" s="325" t="s">
        <v>192</v>
      </c>
      <c r="I466" s="344">
        <v>110</v>
      </c>
      <c r="J466" s="326"/>
      <c r="K466" s="344">
        <v>110</v>
      </c>
      <c r="L466" s="328"/>
      <c r="M466" s="326"/>
      <c r="N466" s="328"/>
      <c r="O466" s="326"/>
      <c r="P466" s="329">
        <v>1620.49</v>
      </c>
      <c r="GO466" s="310"/>
      <c r="GP466" s="310"/>
      <c r="GQ466" s="310"/>
      <c r="GR466" s="310"/>
      <c r="GS466" s="310"/>
      <c r="GT466" s="310"/>
      <c r="GU466" s="310"/>
      <c r="GW466" s="274"/>
      <c r="GX466" s="274"/>
      <c r="GY466" s="274"/>
      <c r="GZ466" s="310"/>
      <c r="HA466" s="274"/>
      <c r="HB466" s="274" t="s">
        <v>255</v>
      </c>
      <c r="HC466" s="310"/>
      <c r="HD466" s="310"/>
      <c r="HF466" s="310"/>
    </row>
    <row r="467" spans="1:214" s="272" customFormat="1" ht="23.25" x14ac:dyDescent="0.25">
      <c r="A467" s="338"/>
      <c r="B467" s="324" t="s">
        <v>420</v>
      </c>
      <c r="C467" s="498" t="s">
        <v>254</v>
      </c>
      <c r="D467" s="498"/>
      <c r="E467" s="498"/>
      <c r="F467" s="498"/>
      <c r="G467" s="498"/>
      <c r="H467" s="325" t="s">
        <v>192</v>
      </c>
      <c r="I467" s="344">
        <v>73</v>
      </c>
      <c r="J467" s="331">
        <v>0.85</v>
      </c>
      <c r="K467" s="331">
        <v>62.05</v>
      </c>
      <c r="L467" s="328"/>
      <c r="M467" s="326"/>
      <c r="N467" s="328"/>
      <c r="O467" s="326"/>
      <c r="P467" s="340">
        <v>914.1</v>
      </c>
      <c r="GO467" s="310"/>
      <c r="GP467" s="310"/>
      <c r="GQ467" s="310"/>
      <c r="GR467" s="310"/>
      <c r="GS467" s="310"/>
      <c r="GT467" s="310"/>
      <c r="GU467" s="310"/>
      <c r="GW467" s="274"/>
      <c r="GX467" s="274"/>
      <c r="GY467" s="274"/>
      <c r="GZ467" s="310"/>
      <c r="HA467" s="274"/>
      <c r="HB467" s="274" t="s">
        <v>254</v>
      </c>
      <c r="HC467" s="310"/>
      <c r="HD467" s="310"/>
      <c r="HF467" s="310"/>
    </row>
    <row r="468" spans="1:214" s="272" customFormat="1" ht="15" x14ac:dyDescent="0.25">
      <c r="A468" s="350"/>
      <c r="B468" s="351"/>
      <c r="C468" s="493" t="s">
        <v>187</v>
      </c>
      <c r="D468" s="493"/>
      <c r="E468" s="493"/>
      <c r="F468" s="493"/>
      <c r="G468" s="493"/>
      <c r="H468" s="313"/>
      <c r="I468" s="314"/>
      <c r="J468" s="314"/>
      <c r="K468" s="314"/>
      <c r="L468" s="317"/>
      <c r="M468" s="314"/>
      <c r="N468" s="348">
        <v>190553.65</v>
      </c>
      <c r="O468" s="314"/>
      <c r="P468" s="349">
        <v>14772.1</v>
      </c>
      <c r="GO468" s="310"/>
      <c r="GP468" s="310"/>
      <c r="GQ468" s="310"/>
      <c r="GR468" s="310"/>
      <c r="GS468" s="310"/>
      <c r="GT468" s="310"/>
      <c r="GU468" s="310"/>
      <c r="GW468" s="274"/>
      <c r="GX468" s="274"/>
      <c r="GY468" s="274"/>
      <c r="GZ468" s="310"/>
      <c r="HA468" s="274"/>
      <c r="HB468" s="274"/>
      <c r="HC468" s="310" t="s">
        <v>187</v>
      </c>
      <c r="HD468" s="310"/>
      <c r="HF468" s="310"/>
    </row>
    <row r="469" spans="1:214" s="272" customFormat="1" ht="1.5" customHeight="1" x14ac:dyDescent="0.25">
      <c r="A469" s="352"/>
      <c r="B469" s="353"/>
      <c r="C469" s="353"/>
      <c r="D469" s="353"/>
      <c r="E469" s="353"/>
      <c r="F469" s="354"/>
      <c r="G469" s="354"/>
      <c r="H469" s="354"/>
      <c r="I469" s="354"/>
      <c r="J469" s="355"/>
      <c r="K469" s="354"/>
      <c r="L469" s="355"/>
      <c r="M469" s="356"/>
      <c r="N469" s="355"/>
      <c r="O469" s="357"/>
      <c r="P469" s="358"/>
      <c r="Q469" s="359"/>
      <c r="R469" s="360"/>
      <c r="GO469" s="310"/>
      <c r="GP469" s="310"/>
      <c r="GQ469" s="310"/>
      <c r="GR469" s="310"/>
      <c r="GS469" s="310"/>
      <c r="GT469" s="310"/>
      <c r="GU469" s="310"/>
      <c r="GW469" s="274"/>
      <c r="GX469" s="274"/>
      <c r="GY469" s="274"/>
      <c r="GZ469" s="310"/>
      <c r="HA469" s="274"/>
      <c r="HB469" s="274"/>
      <c r="HC469" s="310"/>
      <c r="HD469" s="310"/>
      <c r="HF469" s="310"/>
    </row>
    <row r="470" spans="1:214" s="272" customFormat="1" ht="15" x14ac:dyDescent="0.25">
      <c r="A470" s="347"/>
      <c r="B470" s="361"/>
      <c r="C470" s="490" t="s">
        <v>298</v>
      </c>
      <c r="D470" s="490"/>
      <c r="E470" s="490"/>
      <c r="F470" s="490"/>
      <c r="G470" s="490"/>
      <c r="H470" s="490"/>
      <c r="I470" s="490"/>
      <c r="J470" s="490"/>
      <c r="K470" s="490"/>
      <c r="L470" s="490"/>
      <c r="M470" s="490"/>
      <c r="N470" s="490"/>
      <c r="O470" s="490"/>
      <c r="P470" s="362"/>
      <c r="Q470" s="359"/>
      <c r="R470" s="360"/>
      <c r="GO470" s="310"/>
      <c r="GP470" s="310"/>
      <c r="GQ470" s="310"/>
      <c r="GR470" s="310"/>
      <c r="GS470" s="310"/>
      <c r="GT470" s="310"/>
      <c r="GU470" s="310"/>
      <c r="GW470" s="274"/>
      <c r="GX470" s="274"/>
      <c r="GY470" s="274"/>
      <c r="GZ470" s="310"/>
      <c r="HA470" s="274"/>
      <c r="HB470" s="274"/>
      <c r="HC470" s="310"/>
      <c r="HD470" s="310" t="s">
        <v>298</v>
      </c>
      <c r="HF470" s="310"/>
    </row>
    <row r="471" spans="1:214" s="272" customFormat="1" ht="15" x14ac:dyDescent="0.25">
      <c r="A471" s="347"/>
      <c r="B471" s="321"/>
      <c r="C471" s="491" t="s">
        <v>359</v>
      </c>
      <c r="D471" s="491"/>
      <c r="E471" s="491"/>
      <c r="F471" s="491"/>
      <c r="G471" s="491"/>
      <c r="H471" s="491"/>
      <c r="I471" s="491"/>
      <c r="J471" s="491"/>
      <c r="K471" s="491"/>
      <c r="L471" s="491"/>
      <c r="M471" s="491"/>
      <c r="N471" s="491"/>
      <c r="O471" s="491"/>
      <c r="P471" s="363">
        <v>45662.400000000001</v>
      </c>
      <c r="Q471" s="359"/>
      <c r="R471" s="360"/>
      <c r="GO471" s="310"/>
      <c r="GP471" s="310"/>
      <c r="GQ471" s="310"/>
      <c r="GR471" s="310"/>
      <c r="GS471" s="310"/>
      <c r="GT471" s="310"/>
      <c r="GU471" s="310"/>
      <c r="GW471" s="274"/>
      <c r="GX471" s="274"/>
      <c r="GY471" s="274"/>
      <c r="GZ471" s="310"/>
      <c r="HA471" s="274"/>
      <c r="HB471" s="274"/>
      <c r="HC471" s="310"/>
      <c r="HD471" s="310"/>
      <c r="HE471" s="322" t="s">
        <v>359</v>
      </c>
      <c r="HF471" s="310"/>
    </row>
    <row r="472" spans="1:214" s="272" customFormat="1" ht="15" x14ac:dyDescent="0.25">
      <c r="A472" s="347"/>
      <c r="B472" s="321"/>
      <c r="C472" s="491" t="s">
        <v>167</v>
      </c>
      <c r="D472" s="491"/>
      <c r="E472" s="491"/>
      <c r="F472" s="491"/>
      <c r="G472" s="491"/>
      <c r="H472" s="491"/>
      <c r="I472" s="491"/>
      <c r="J472" s="491"/>
      <c r="K472" s="491"/>
      <c r="L472" s="491"/>
      <c r="M472" s="491"/>
      <c r="N472" s="491"/>
      <c r="O472" s="491"/>
      <c r="P472" s="364"/>
      <c r="Q472" s="359"/>
      <c r="R472" s="360"/>
      <c r="GO472" s="310"/>
      <c r="GP472" s="310"/>
      <c r="GQ472" s="310"/>
      <c r="GR472" s="310"/>
      <c r="GS472" s="310"/>
      <c r="GT472" s="310"/>
      <c r="GU472" s="310"/>
      <c r="GW472" s="274"/>
      <c r="GX472" s="274"/>
      <c r="GY472" s="274"/>
      <c r="GZ472" s="310"/>
      <c r="HA472" s="274"/>
      <c r="HB472" s="274"/>
      <c r="HC472" s="310"/>
      <c r="HD472" s="310"/>
      <c r="HE472" s="322" t="s">
        <v>167</v>
      </c>
      <c r="HF472" s="310"/>
    </row>
    <row r="473" spans="1:214" s="272" customFormat="1" ht="15" x14ac:dyDescent="0.25">
      <c r="A473" s="347"/>
      <c r="B473" s="321"/>
      <c r="C473" s="491" t="s">
        <v>185</v>
      </c>
      <c r="D473" s="491"/>
      <c r="E473" s="491"/>
      <c r="F473" s="491"/>
      <c r="G473" s="491"/>
      <c r="H473" s="491"/>
      <c r="I473" s="491"/>
      <c r="J473" s="491"/>
      <c r="K473" s="491"/>
      <c r="L473" s="491"/>
      <c r="M473" s="491"/>
      <c r="N473" s="491"/>
      <c r="O473" s="491"/>
      <c r="P473" s="363">
        <v>25848.560000000001</v>
      </c>
      <c r="Q473" s="359"/>
      <c r="R473" s="360"/>
      <c r="GO473" s="310"/>
      <c r="GP473" s="310"/>
      <c r="GQ473" s="310"/>
      <c r="GR473" s="310"/>
      <c r="GS473" s="310"/>
      <c r="GT473" s="310"/>
      <c r="GU473" s="310"/>
      <c r="GW473" s="274"/>
      <c r="GX473" s="274"/>
      <c r="GY473" s="274"/>
      <c r="GZ473" s="310"/>
      <c r="HA473" s="274"/>
      <c r="HB473" s="274"/>
      <c r="HC473" s="310"/>
      <c r="HD473" s="310"/>
      <c r="HE473" s="322" t="s">
        <v>185</v>
      </c>
      <c r="HF473" s="310"/>
    </row>
    <row r="474" spans="1:214" s="272" customFormat="1" ht="15" x14ac:dyDescent="0.25">
      <c r="A474" s="347"/>
      <c r="B474" s="321"/>
      <c r="C474" s="491" t="s">
        <v>184</v>
      </c>
      <c r="D474" s="491"/>
      <c r="E474" s="491"/>
      <c r="F474" s="491"/>
      <c r="G474" s="491"/>
      <c r="H474" s="491"/>
      <c r="I474" s="491"/>
      <c r="J474" s="491"/>
      <c r="K474" s="491"/>
      <c r="L474" s="491"/>
      <c r="M474" s="491"/>
      <c r="N474" s="491"/>
      <c r="O474" s="491"/>
      <c r="P474" s="363">
        <v>4670.13</v>
      </c>
      <c r="Q474" s="359"/>
      <c r="R474" s="360"/>
      <c r="GO474" s="310"/>
      <c r="GP474" s="310"/>
      <c r="GQ474" s="310"/>
      <c r="GR474" s="310"/>
      <c r="GS474" s="310"/>
      <c r="GT474" s="310"/>
      <c r="GU474" s="310"/>
      <c r="GW474" s="274"/>
      <c r="GX474" s="274"/>
      <c r="GY474" s="274"/>
      <c r="GZ474" s="310"/>
      <c r="HA474" s="274"/>
      <c r="HB474" s="274"/>
      <c r="HC474" s="310"/>
      <c r="HD474" s="310"/>
      <c r="HE474" s="322" t="s">
        <v>184</v>
      </c>
      <c r="HF474" s="310"/>
    </row>
    <row r="475" spans="1:214" s="272" customFormat="1" ht="15" x14ac:dyDescent="0.25">
      <c r="A475" s="347"/>
      <c r="B475" s="321"/>
      <c r="C475" s="491" t="s">
        <v>360</v>
      </c>
      <c r="D475" s="491"/>
      <c r="E475" s="491"/>
      <c r="F475" s="491"/>
      <c r="G475" s="491"/>
      <c r="H475" s="491"/>
      <c r="I475" s="491"/>
      <c r="J475" s="491"/>
      <c r="K475" s="491"/>
      <c r="L475" s="491"/>
      <c r="M475" s="491"/>
      <c r="N475" s="491"/>
      <c r="O475" s="491"/>
      <c r="P475" s="363">
        <v>1304.3399999999999</v>
      </c>
      <c r="Q475" s="359"/>
      <c r="R475" s="360"/>
      <c r="GO475" s="310"/>
      <c r="GP475" s="310"/>
      <c r="GQ475" s="310"/>
      <c r="GR475" s="310"/>
      <c r="GS475" s="310"/>
      <c r="GT475" s="310"/>
      <c r="GU475" s="310"/>
      <c r="GW475" s="274"/>
      <c r="GX475" s="274"/>
      <c r="GY475" s="274"/>
      <c r="GZ475" s="310"/>
      <c r="HA475" s="274"/>
      <c r="HB475" s="274"/>
      <c r="HC475" s="310"/>
      <c r="HD475" s="310"/>
      <c r="HE475" s="322" t="s">
        <v>360</v>
      </c>
      <c r="HF475" s="310"/>
    </row>
    <row r="476" spans="1:214" s="272" customFormat="1" ht="15" x14ac:dyDescent="0.25">
      <c r="A476" s="347"/>
      <c r="B476" s="321"/>
      <c r="C476" s="491" t="s">
        <v>183</v>
      </c>
      <c r="D476" s="491"/>
      <c r="E476" s="491"/>
      <c r="F476" s="491"/>
      <c r="G476" s="491"/>
      <c r="H476" s="491"/>
      <c r="I476" s="491"/>
      <c r="J476" s="491"/>
      <c r="K476" s="491"/>
      <c r="L476" s="491"/>
      <c r="M476" s="491"/>
      <c r="N476" s="491"/>
      <c r="O476" s="491"/>
      <c r="P476" s="363">
        <v>13839.37</v>
      </c>
      <c r="Q476" s="359"/>
      <c r="R476" s="360"/>
      <c r="GO476" s="310"/>
      <c r="GP476" s="310"/>
      <c r="GQ476" s="310"/>
      <c r="GR476" s="310"/>
      <c r="GS476" s="310"/>
      <c r="GT476" s="310"/>
      <c r="GU476" s="310"/>
      <c r="GW476" s="274"/>
      <c r="GX476" s="274"/>
      <c r="GY476" s="274"/>
      <c r="GZ476" s="310"/>
      <c r="HA476" s="274"/>
      <c r="HB476" s="274"/>
      <c r="HC476" s="310"/>
      <c r="HD476" s="310"/>
      <c r="HE476" s="322" t="s">
        <v>183</v>
      </c>
      <c r="HF476" s="310"/>
    </row>
    <row r="477" spans="1:214" s="272" customFormat="1" ht="15" x14ac:dyDescent="0.25">
      <c r="A477" s="347"/>
      <c r="B477" s="321"/>
      <c r="C477" s="491" t="s">
        <v>175</v>
      </c>
      <c r="D477" s="491"/>
      <c r="E477" s="491"/>
      <c r="F477" s="491"/>
      <c r="G477" s="491"/>
      <c r="H477" s="491"/>
      <c r="I477" s="491"/>
      <c r="J477" s="491"/>
      <c r="K477" s="491"/>
      <c r="L477" s="491"/>
      <c r="M477" s="491"/>
      <c r="N477" s="491"/>
      <c r="O477" s="491"/>
      <c r="P477" s="363">
        <v>14772.1</v>
      </c>
      <c r="Q477" s="359"/>
      <c r="R477" s="360"/>
      <c r="GO477" s="310"/>
      <c r="GP477" s="310"/>
      <c r="GQ477" s="310"/>
      <c r="GR477" s="310"/>
      <c r="GS477" s="310"/>
      <c r="GT477" s="310"/>
      <c r="GU477" s="310"/>
      <c r="GW477" s="274"/>
      <c r="GX477" s="274"/>
      <c r="GY477" s="274"/>
      <c r="GZ477" s="310"/>
      <c r="HA477" s="274"/>
      <c r="HB477" s="274"/>
      <c r="HC477" s="310"/>
      <c r="HD477" s="310"/>
      <c r="HE477" s="322" t="s">
        <v>175</v>
      </c>
      <c r="HF477" s="310"/>
    </row>
    <row r="478" spans="1:214" s="272" customFormat="1" ht="15" x14ac:dyDescent="0.25">
      <c r="A478" s="347"/>
      <c r="B478" s="321"/>
      <c r="C478" s="491" t="s">
        <v>167</v>
      </c>
      <c r="D478" s="491"/>
      <c r="E478" s="491"/>
      <c r="F478" s="491"/>
      <c r="G478" s="491"/>
      <c r="H478" s="491"/>
      <c r="I478" s="491"/>
      <c r="J478" s="491"/>
      <c r="K478" s="491"/>
      <c r="L478" s="491"/>
      <c r="M478" s="491"/>
      <c r="N478" s="491"/>
      <c r="O478" s="491"/>
      <c r="P478" s="364"/>
      <c r="Q478" s="359"/>
      <c r="R478" s="360"/>
      <c r="GO478" s="310"/>
      <c r="GP478" s="310"/>
      <c r="GQ478" s="310"/>
      <c r="GR478" s="310"/>
      <c r="GS478" s="310"/>
      <c r="GT478" s="310"/>
      <c r="GU478" s="310"/>
      <c r="GW478" s="274"/>
      <c r="GX478" s="274"/>
      <c r="GY478" s="274"/>
      <c r="GZ478" s="310"/>
      <c r="HA478" s="274"/>
      <c r="HB478" s="274"/>
      <c r="HC478" s="310"/>
      <c r="HD478" s="310"/>
      <c r="HE478" s="322" t="s">
        <v>167</v>
      </c>
      <c r="HF478" s="310"/>
    </row>
    <row r="479" spans="1:214" s="272" customFormat="1" ht="15" x14ac:dyDescent="0.25">
      <c r="A479" s="347"/>
      <c r="B479" s="321"/>
      <c r="C479" s="491" t="s">
        <v>173</v>
      </c>
      <c r="D479" s="491"/>
      <c r="E479" s="491"/>
      <c r="F479" s="491"/>
      <c r="G479" s="491"/>
      <c r="H479" s="491"/>
      <c r="I479" s="491"/>
      <c r="J479" s="491"/>
      <c r="K479" s="491"/>
      <c r="L479" s="491"/>
      <c r="M479" s="491"/>
      <c r="N479" s="491"/>
      <c r="O479" s="491"/>
      <c r="P479" s="363">
        <v>1432.7</v>
      </c>
      <c r="Q479" s="359"/>
      <c r="R479" s="360"/>
      <c r="GO479" s="310"/>
      <c r="GP479" s="310"/>
      <c r="GQ479" s="310"/>
      <c r="GR479" s="310"/>
      <c r="GS479" s="310"/>
      <c r="GT479" s="310"/>
      <c r="GU479" s="310"/>
      <c r="GW479" s="274"/>
      <c r="GX479" s="274"/>
      <c r="GY479" s="274"/>
      <c r="GZ479" s="310"/>
      <c r="HA479" s="274"/>
      <c r="HB479" s="274"/>
      <c r="HC479" s="310"/>
      <c r="HD479" s="310"/>
      <c r="HE479" s="322" t="s">
        <v>173</v>
      </c>
      <c r="HF479" s="310"/>
    </row>
    <row r="480" spans="1:214" s="272" customFormat="1" ht="15" x14ac:dyDescent="0.25">
      <c r="A480" s="347"/>
      <c r="B480" s="321"/>
      <c r="C480" s="491" t="s">
        <v>172</v>
      </c>
      <c r="D480" s="491"/>
      <c r="E480" s="491"/>
      <c r="F480" s="491"/>
      <c r="G480" s="491"/>
      <c r="H480" s="491"/>
      <c r="I480" s="491"/>
      <c r="J480" s="491"/>
      <c r="K480" s="491"/>
      <c r="L480" s="491"/>
      <c r="M480" s="491"/>
      <c r="N480" s="491"/>
      <c r="O480" s="491"/>
      <c r="P480" s="365">
        <v>132.84</v>
      </c>
      <c r="Q480" s="359"/>
      <c r="R480" s="360"/>
      <c r="GO480" s="310"/>
      <c r="GP480" s="310"/>
      <c r="GQ480" s="310"/>
      <c r="GR480" s="310"/>
      <c r="GS480" s="310"/>
      <c r="GT480" s="310"/>
      <c r="GU480" s="310"/>
      <c r="GW480" s="274"/>
      <c r="GX480" s="274"/>
      <c r="GY480" s="274"/>
      <c r="GZ480" s="310"/>
      <c r="HA480" s="274"/>
      <c r="HB480" s="274"/>
      <c r="HC480" s="310"/>
      <c r="HD480" s="310"/>
      <c r="HE480" s="322" t="s">
        <v>172</v>
      </c>
      <c r="HF480" s="310"/>
    </row>
    <row r="481" spans="1:214" s="272" customFormat="1" ht="15" x14ac:dyDescent="0.25">
      <c r="A481" s="347"/>
      <c r="B481" s="321"/>
      <c r="C481" s="491" t="s">
        <v>361</v>
      </c>
      <c r="D481" s="491"/>
      <c r="E481" s="491"/>
      <c r="F481" s="491"/>
      <c r="G481" s="491"/>
      <c r="H481" s="491"/>
      <c r="I481" s="491"/>
      <c r="J481" s="491"/>
      <c r="K481" s="491"/>
      <c r="L481" s="491"/>
      <c r="M481" s="491"/>
      <c r="N481" s="491"/>
      <c r="O481" s="491"/>
      <c r="P481" s="365">
        <v>40.47</v>
      </c>
      <c r="Q481" s="359"/>
      <c r="R481" s="360"/>
      <c r="GO481" s="310"/>
      <c r="GP481" s="310"/>
      <c r="GQ481" s="310"/>
      <c r="GR481" s="310"/>
      <c r="GS481" s="310"/>
      <c r="GT481" s="310"/>
      <c r="GU481" s="310"/>
      <c r="GW481" s="274"/>
      <c r="GX481" s="274"/>
      <c r="GY481" s="274"/>
      <c r="GZ481" s="310"/>
      <c r="HA481" s="274"/>
      <c r="HB481" s="274"/>
      <c r="HC481" s="310"/>
      <c r="HD481" s="310"/>
      <c r="HE481" s="322" t="s">
        <v>361</v>
      </c>
      <c r="HF481" s="310"/>
    </row>
    <row r="482" spans="1:214" s="272" customFormat="1" ht="15" x14ac:dyDescent="0.25">
      <c r="A482" s="347"/>
      <c r="B482" s="321"/>
      <c r="C482" s="491" t="s">
        <v>171</v>
      </c>
      <c r="D482" s="491"/>
      <c r="E482" s="491"/>
      <c r="F482" s="491"/>
      <c r="G482" s="491"/>
      <c r="H482" s="491"/>
      <c r="I482" s="491"/>
      <c r="J482" s="491"/>
      <c r="K482" s="491"/>
      <c r="L482" s="491"/>
      <c r="M482" s="491"/>
      <c r="N482" s="491"/>
      <c r="O482" s="491"/>
      <c r="P482" s="363">
        <v>10631.5</v>
      </c>
      <c r="Q482" s="359"/>
      <c r="R482" s="360"/>
      <c r="GO482" s="310"/>
      <c r="GP482" s="310"/>
      <c r="GQ482" s="310"/>
      <c r="GR482" s="310"/>
      <c r="GS482" s="310"/>
      <c r="GT482" s="310"/>
      <c r="GU482" s="310"/>
      <c r="GW482" s="274"/>
      <c r="GX482" s="274"/>
      <c r="GY482" s="274"/>
      <c r="GZ482" s="310"/>
      <c r="HA482" s="274"/>
      <c r="HB482" s="274"/>
      <c r="HC482" s="310"/>
      <c r="HD482" s="310"/>
      <c r="HE482" s="322" t="s">
        <v>171</v>
      </c>
      <c r="HF482" s="310"/>
    </row>
    <row r="483" spans="1:214" s="272" customFormat="1" ht="15" x14ac:dyDescent="0.25">
      <c r="A483" s="347"/>
      <c r="B483" s="321"/>
      <c r="C483" s="491" t="s">
        <v>170</v>
      </c>
      <c r="D483" s="491"/>
      <c r="E483" s="491"/>
      <c r="F483" s="491"/>
      <c r="G483" s="491"/>
      <c r="H483" s="491"/>
      <c r="I483" s="491"/>
      <c r="J483" s="491"/>
      <c r="K483" s="491"/>
      <c r="L483" s="491"/>
      <c r="M483" s="491"/>
      <c r="N483" s="491"/>
      <c r="O483" s="491"/>
      <c r="P483" s="363">
        <v>1620.49</v>
      </c>
      <c r="Q483" s="359"/>
      <c r="R483" s="360"/>
      <c r="GO483" s="310"/>
      <c r="GP483" s="310"/>
      <c r="GQ483" s="310"/>
      <c r="GR483" s="310"/>
      <c r="GS483" s="310"/>
      <c r="GT483" s="310"/>
      <c r="GU483" s="310"/>
      <c r="GW483" s="274"/>
      <c r="GX483" s="274"/>
      <c r="GY483" s="274"/>
      <c r="GZ483" s="310"/>
      <c r="HA483" s="274"/>
      <c r="HB483" s="274"/>
      <c r="HC483" s="310"/>
      <c r="HD483" s="310"/>
      <c r="HE483" s="322" t="s">
        <v>170</v>
      </c>
      <c r="HF483" s="310"/>
    </row>
    <row r="484" spans="1:214" s="272" customFormat="1" ht="15" x14ac:dyDescent="0.25">
      <c r="A484" s="347"/>
      <c r="B484" s="321"/>
      <c r="C484" s="491" t="s">
        <v>169</v>
      </c>
      <c r="D484" s="491"/>
      <c r="E484" s="491"/>
      <c r="F484" s="491"/>
      <c r="G484" s="491"/>
      <c r="H484" s="491"/>
      <c r="I484" s="491"/>
      <c r="J484" s="491"/>
      <c r="K484" s="491"/>
      <c r="L484" s="491"/>
      <c r="M484" s="491"/>
      <c r="N484" s="491"/>
      <c r="O484" s="491"/>
      <c r="P484" s="365">
        <v>914.1</v>
      </c>
      <c r="Q484" s="359"/>
      <c r="R484" s="360"/>
      <c r="GO484" s="310"/>
      <c r="GP484" s="310"/>
      <c r="GQ484" s="310"/>
      <c r="GR484" s="310"/>
      <c r="GS484" s="310"/>
      <c r="GT484" s="310"/>
      <c r="GU484" s="310"/>
      <c r="GW484" s="274"/>
      <c r="GX484" s="274"/>
      <c r="GY484" s="274"/>
      <c r="GZ484" s="310"/>
      <c r="HA484" s="274"/>
      <c r="HB484" s="274"/>
      <c r="HC484" s="310"/>
      <c r="HD484" s="310"/>
      <c r="HE484" s="322" t="s">
        <v>169</v>
      </c>
      <c r="HF484" s="310"/>
    </row>
    <row r="485" spans="1:214" s="272" customFormat="1" ht="15" x14ac:dyDescent="0.25">
      <c r="A485" s="347"/>
      <c r="B485" s="321"/>
      <c r="C485" s="491" t="s">
        <v>174</v>
      </c>
      <c r="D485" s="491"/>
      <c r="E485" s="491"/>
      <c r="F485" s="491"/>
      <c r="G485" s="491"/>
      <c r="H485" s="491"/>
      <c r="I485" s="491"/>
      <c r="J485" s="491"/>
      <c r="K485" s="491"/>
      <c r="L485" s="491"/>
      <c r="M485" s="491"/>
      <c r="N485" s="491"/>
      <c r="O485" s="491"/>
      <c r="P485" s="363">
        <v>68349.33</v>
      </c>
      <c r="Q485" s="359"/>
      <c r="R485" s="360"/>
      <c r="GO485" s="310"/>
      <c r="GP485" s="310"/>
      <c r="GQ485" s="310"/>
      <c r="GR485" s="310"/>
      <c r="GS485" s="310"/>
      <c r="GT485" s="310"/>
      <c r="GU485" s="310"/>
      <c r="GW485" s="274"/>
      <c r="GX485" s="274"/>
      <c r="GY485" s="274"/>
      <c r="GZ485" s="310"/>
      <c r="HA485" s="274"/>
      <c r="HB485" s="274"/>
      <c r="HC485" s="310"/>
      <c r="HD485" s="310"/>
      <c r="HE485" s="322" t="s">
        <v>174</v>
      </c>
      <c r="HF485" s="310"/>
    </row>
    <row r="486" spans="1:214" s="272" customFormat="1" ht="15" x14ac:dyDescent="0.25">
      <c r="A486" s="347"/>
      <c r="B486" s="321"/>
      <c r="C486" s="491" t="s">
        <v>167</v>
      </c>
      <c r="D486" s="491"/>
      <c r="E486" s="491"/>
      <c r="F486" s="491"/>
      <c r="G486" s="491"/>
      <c r="H486" s="491"/>
      <c r="I486" s="491"/>
      <c r="J486" s="491"/>
      <c r="K486" s="491"/>
      <c r="L486" s="491"/>
      <c r="M486" s="491"/>
      <c r="N486" s="491"/>
      <c r="O486" s="491"/>
      <c r="P486" s="364"/>
      <c r="Q486" s="359"/>
      <c r="R486" s="360"/>
      <c r="GO486" s="310"/>
      <c r="GP486" s="310"/>
      <c r="GQ486" s="310"/>
      <c r="GR486" s="310"/>
      <c r="GS486" s="310"/>
      <c r="GT486" s="310"/>
      <c r="GU486" s="310"/>
      <c r="GW486" s="274"/>
      <c r="GX486" s="274"/>
      <c r="GY486" s="274"/>
      <c r="GZ486" s="310"/>
      <c r="HA486" s="274"/>
      <c r="HB486" s="274"/>
      <c r="HC486" s="310"/>
      <c r="HD486" s="310"/>
      <c r="HE486" s="322" t="s">
        <v>167</v>
      </c>
      <c r="HF486" s="310"/>
    </row>
    <row r="487" spans="1:214" s="272" customFormat="1" ht="15" x14ac:dyDescent="0.25">
      <c r="A487" s="347"/>
      <c r="B487" s="321"/>
      <c r="C487" s="491" t="s">
        <v>173</v>
      </c>
      <c r="D487" s="491"/>
      <c r="E487" s="491"/>
      <c r="F487" s="491"/>
      <c r="G487" s="491"/>
      <c r="H487" s="491"/>
      <c r="I487" s="491"/>
      <c r="J487" s="491"/>
      <c r="K487" s="491"/>
      <c r="L487" s="491"/>
      <c r="M487" s="491"/>
      <c r="N487" s="491"/>
      <c r="O487" s="491"/>
      <c r="P487" s="363">
        <v>24415.86</v>
      </c>
      <c r="Q487" s="359"/>
      <c r="R487" s="360"/>
      <c r="GO487" s="310"/>
      <c r="GP487" s="310"/>
      <c r="GQ487" s="310"/>
      <c r="GR487" s="310"/>
      <c r="GS487" s="310"/>
      <c r="GT487" s="310"/>
      <c r="GU487" s="310"/>
      <c r="GW487" s="274"/>
      <c r="GX487" s="274"/>
      <c r="GY487" s="274"/>
      <c r="GZ487" s="310"/>
      <c r="HA487" s="274"/>
      <c r="HB487" s="274"/>
      <c r="HC487" s="310"/>
      <c r="HD487" s="310"/>
      <c r="HE487" s="322" t="s">
        <v>173</v>
      </c>
      <c r="HF487" s="310"/>
    </row>
    <row r="488" spans="1:214" s="272" customFormat="1" ht="15" x14ac:dyDescent="0.25">
      <c r="A488" s="347"/>
      <c r="B488" s="321"/>
      <c r="C488" s="491" t="s">
        <v>172</v>
      </c>
      <c r="D488" s="491"/>
      <c r="E488" s="491"/>
      <c r="F488" s="491"/>
      <c r="G488" s="491"/>
      <c r="H488" s="491"/>
      <c r="I488" s="491"/>
      <c r="J488" s="491"/>
      <c r="K488" s="491"/>
      <c r="L488" s="491"/>
      <c r="M488" s="491"/>
      <c r="N488" s="491"/>
      <c r="O488" s="491"/>
      <c r="P488" s="363">
        <v>4537.29</v>
      </c>
      <c r="Q488" s="359"/>
      <c r="R488" s="360"/>
      <c r="GO488" s="310"/>
      <c r="GP488" s="310"/>
      <c r="GQ488" s="310"/>
      <c r="GR488" s="310"/>
      <c r="GS488" s="310"/>
      <c r="GT488" s="310"/>
      <c r="GU488" s="310"/>
      <c r="GW488" s="274"/>
      <c r="GX488" s="274"/>
      <c r="GY488" s="274"/>
      <c r="GZ488" s="310"/>
      <c r="HA488" s="274"/>
      <c r="HB488" s="274"/>
      <c r="HC488" s="310"/>
      <c r="HD488" s="310"/>
      <c r="HE488" s="322" t="s">
        <v>172</v>
      </c>
      <c r="HF488" s="310"/>
    </row>
    <row r="489" spans="1:214" s="272" customFormat="1" ht="15" x14ac:dyDescent="0.25">
      <c r="A489" s="347"/>
      <c r="B489" s="321"/>
      <c r="C489" s="491" t="s">
        <v>361</v>
      </c>
      <c r="D489" s="491"/>
      <c r="E489" s="491"/>
      <c r="F489" s="491"/>
      <c r="G489" s="491"/>
      <c r="H489" s="491"/>
      <c r="I489" s="491"/>
      <c r="J489" s="491"/>
      <c r="K489" s="491"/>
      <c r="L489" s="491"/>
      <c r="M489" s="491"/>
      <c r="N489" s="491"/>
      <c r="O489" s="491"/>
      <c r="P489" s="363">
        <v>1263.8699999999999</v>
      </c>
      <c r="Q489" s="359"/>
      <c r="R489" s="360"/>
      <c r="GO489" s="310"/>
      <c r="GP489" s="310"/>
      <c r="GQ489" s="310"/>
      <c r="GR489" s="310"/>
      <c r="GS489" s="310"/>
      <c r="GT489" s="310"/>
      <c r="GU489" s="310"/>
      <c r="GW489" s="274"/>
      <c r="GX489" s="274"/>
      <c r="GY489" s="274"/>
      <c r="GZ489" s="310"/>
      <c r="HA489" s="274"/>
      <c r="HB489" s="274"/>
      <c r="HC489" s="310"/>
      <c r="HD489" s="310"/>
      <c r="HE489" s="322" t="s">
        <v>361</v>
      </c>
      <c r="HF489" s="310"/>
    </row>
    <row r="490" spans="1:214" s="272" customFormat="1" ht="15" x14ac:dyDescent="0.25">
      <c r="A490" s="347"/>
      <c r="B490" s="321"/>
      <c r="C490" s="491" t="s">
        <v>171</v>
      </c>
      <c r="D490" s="491"/>
      <c r="E490" s="491"/>
      <c r="F490" s="491"/>
      <c r="G490" s="491"/>
      <c r="H490" s="491"/>
      <c r="I490" s="491"/>
      <c r="J490" s="491"/>
      <c r="K490" s="491"/>
      <c r="L490" s="491"/>
      <c r="M490" s="491"/>
      <c r="N490" s="491"/>
      <c r="O490" s="491"/>
      <c r="P490" s="363">
        <v>3207.87</v>
      </c>
      <c r="Q490" s="359"/>
      <c r="R490" s="360"/>
      <c r="GO490" s="310"/>
      <c r="GP490" s="310"/>
      <c r="GQ490" s="310"/>
      <c r="GR490" s="310"/>
      <c r="GS490" s="310"/>
      <c r="GT490" s="310"/>
      <c r="GU490" s="310"/>
      <c r="GW490" s="274"/>
      <c r="GX490" s="274"/>
      <c r="GY490" s="274"/>
      <c r="GZ490" s="310"/>
      <c r="HA490" s="274"/>
      <c r="HB490" s="274"/>
      <c r="HC490" s="310"/>
      <c r="HD490" s="310"/>
      <c r="HE490" s="322" t="s">
        <v>171</v>
      </c>
      <c r="HF490" s="310"/>
    </row>
    <row r="491" spans="1:214" s="272" customFormat="1" ht="15" x14ac:dyDescent="0.25">
      <c r="A491" s="347"/>
      <c r="B491" s="321"/>
      <c r="C491" s="491" t="s">
        <v>170</v>
      </c>
      <c r="D491" s="491"/>
      <c r="E491" s="491"/>
      <c r="F491" s="491"/>
      <c r="G491" s="491"/>
      <c r="H491" s="491"/>
      <c r="I491" s="491"/>
      <c r="J491" s="491"/>
      <c r="K491" s="491"/>
      <c r="L491" s="491"/>
      <c r="M491" s="491"/>
      <c r="N491" s="491"/>
      <c r="O491" s="491"/>
      <c r="P491" s="363">
        <v>23111.759999999998</v>
      </c>
      <c r="Q491" s="359"/>
      <c r="R491" s="360"/>
      <c r="GO491" s="310"/>
      <c r="GP491" s="310"/>
      <c r="GQ491" s="310"/>
      <c r="GR491" s="310"/>
      <c r="GS491" s="310"/>
      <c r="GT491" s="310"/>
      <c r="GU491" s="310"/>
      <c r="GW491" s="274"/>
      <c r="GX491" s="274"/>
      <c r="GY491" s="274"/>
      <c r="GZ491" s="310"/>
      <c r="HA491" s="274"/>
      <c r="HB491" s="274"/>
      <c r="HC491" s="310"/>
      <c r="HD491" s="310"/>
      <c r="HE491" s="322" t="s">
        <v>170</v>
      </c>
      <c r="HF491" s="310"/>
    </row>
    <row r="492" spans="1:214" s="272" customFormat="1" ht="15" x14ac:dyDescent="0.25">
      <c r="A492" s="347"/>
      <c r="B492" s="321"/>
      <c r="C492" s="491" t="s">
        <v>169</v>
      </c>
      <c r="D492" s="491"/>
      <c r="E492" s="491"/>
      <c r="F492" s="491"/>
      <c r="G492" s="491"/>
      <c r="H492" s="491"/>
      <c r="I492" s="491"/>
      <c r="J492" s="491"/>
      <c r="K492" s="491"/>
      <c r="L492" s="491"/>
      <c r="M492" s="491"/>
      <c r="N492" s="491"/>
      <c r="O492" s="491"/>
      <c r="P492" s="363">
        <v>11812.68</v>
      </c>
      <c r="Q492" s="359"/>
      <c r="R492" s="360"/>
      <c r="GO492" s="310"/>
      <c r="GP492" s="310"/>
      <c r="GQ492" s="310"/>
      <c r="GR492" s="310"/>
      <c r="GS492" s="310"/>
      <c r="GT492" s="310"/>
      <c r="GU492" s="310"/>
      <c r="GW492" s="274"/>
      <c r="GX492" s="274"/>
      <c r="GY492" s="274"/>
      <c r="GZ492" s="310"/>
      <c r="HA492" s="274"/>
      <c r="HB492" s="274"/>
      <c r="HC492" s="310"/>
      <c r="HD492" s="310"/>
      <c r="HE492" s="322" t="s">
        <v>169</v>
      </c>
      <c r="HF492" s="310"/>
    </row>
    <row r="493" spans="1:214" s="272" customFormat="1" ht="15" x14ac:dyDescent="0.25">
      <c r="A493" s="347"/>
      <c r="B493" s="321"/>
      <c r="C493" s="491" t="s">
        <v>362</v>
      </c>
      <c r="D493" s="491"/>
      <c r="E493" s="491"/>
      <c r="F493" s="491"/>
      <c r="G493" s="491"/>
      <c r="H493" s="491"/>
      <c r="I493" s="491"/>
      <c r="J493" s="491"/>
      <c r="K493" s="491"/>
      <c r="L493" s="491"/>
      <c r="M493" s="491"/>
      <c r="N493" s="491"/>
      <c r="O493" s="491"/>
      <c r="P493" s="363">
        <v>27152.9</v>
      </c>
      <c r="Q493" s="359"/>
      <c r="R493" s="360"/>
      <c r="GO493" s="310"/>
      <c r="GP493" s="310"/>
      <c r="GQ493" s="310"/>
      <c r="GR493" s="310"/>
      <c r="GS493" s="310"/>
      <c r="GT493" s="310"/>
      <c r="GU493" s="310"/>
      <c r="GW493" s="274"/>
      <c r="GX493" s="274"/>
      <c r="GY493" s="274"/>
      <c r="GZ493" s="310"/>
      <c r="HA493" s="274"/>
      <c r="HB493" s="274"/>
      <c r="HC493" s="310"/>
      <c r="HD493" s="310"/>
      <c r="HE493" s="322" t="s">
        <v>362</v>
      </c>
      <c r="HF493" s="310"/>
    </row>
    <row r="494" spans="1:214" s="272" customFormat="1" ht="15" x14ac:dyDescent="0.25">
      <c r="A494" s="347"/>
      <c r="B494" s="321"/>
      <c r="C494" s="491" t="s">
        <v>363</v>
      </c>
      <c r="D494" s="491"/>
      <c r="E494" s="491"/>
      <c r="F494" s="491"/>
      <c r="G494" s="491"/>
      <c r="H494" s="491"/>
      <c r="I494" s="491"/>
      <c r="J494" s="491"/>
      <c r="K494" s="491"/>
      <c r="L494" s="491"/>
      <c r="M494" s="491"/>
      <c r="N494" s="491"/>
      <c r="O494" s="491"/>
      <c r="P494" s="363">
        <v>24732.25</v>
      </c>
      <c r="Q494" s="359"/>
      <c r="R494" s="360"/>
      <c r="GO494" s="310"/>
      <c r="GP494" s="310"/>
      <c r="GQ494" s="310"/>
      <c r="GR494" s="310"/>
      <c r="GS494" s="310"/>
      <c r="GT494" s="310"/>
      <c r="GU494" s="310"/>
      <c r="GW494" s="274"/>
      <c r="GX494" s="274"/>
      <c r="GY494" s="274"/>
      <c r="GZ494" s="310"/>
      <c r="HA494" s="274"/>
      <c r="HB494" s="274"/>
      <c r="HC494" s="310"/>
      <c r="HD494" s="310"/>
      <c r="HE494" s="322" t="s">
        <v>363</v>
      </c>
      <c r="HF494" s="310"/>
    </row>
    <row r="495" spans="1:214" s="272" customFormat="1" ht="15" x14ac:dyDescent="0.25">
      <c r="A495" s="347"/>
      <c r="B495" s="321"/>
      <c r="C495" s="491" t="s">
        <v>364</v>
      </c>
      <c r="D495" s="491"/>
      <c r="E495" s="491"/>
      <c r="F495" s="491"/>
      <c r="G495" s="491"/>
      <c r="H495" s="491"/>
      <c r="I495" s="491"/>
      <c r="J495" s="491"/>
      <c r="K495" s="491"/>
      <c r="L495" s="491"/>
      <c r="M495" s="491"/>
      <c r="N495" s="491"/>
      <c r="O495" s="491"/>
      <c r="P495" s="363">
        <v>12726.78</v>
      </c>
      <c r="Q495" s="359"/>
      <c r="R495" s="360"/>
      <c r="GO495" s="310"/>
      <c r="GP495" s="310"/>
      <c r="GQ495" s="310"/>
      <c r="GR495" s="310"/>
      <c r="GS495" s="310"/>
      <c r="GT495" s="310"/>
      <c r="GU495" s="310"/>
      <c r="GW495" s="274"/>
      <c r="GX495" s="274"/>
      <c r="GY495" s="274"/>
      <c r="GZ495" s="310"/>
      <c r="HA495" s="274"/>
      <c r="HB495" s="274"/>
      <c r="HC495" s="310"/>
      <c r="HD495" s="310"/>
      <c r="HE495" s="322" t="s">
        <v>364</v>
      </c>
      <c r="HF495" s="310"/>
    </row>
    <row r="496" spans="1:214" s="272" customFormat="1" ht="15" x14ac:dyDescent="0.25">
      <c r="A496" s="347"/>
      <c r="B496" s="361"/>
      <c r="C496" s="490" t="s">
        <v>410</v>
      </c>
      <c r="D496" s="490"/>
      <c r="E496" s="490"/>
      <c r="F496" s="490"/>
      <c r="G496" s="490"/>
      <c r="H496" s="490"/>
      <c r="I496" s="490"/>
      <c r="J496" s="490"/>
      <c r="K496" s="490"/>
      <c r="L496" s="490"/>
      <c r="M496" s="490"/>
      <c r="N496" s="490"/>
      <c r="O496" s="490"/>
      <c r="P496" s="366">
        <v>83121.429999999993</v>
      </c>
      <c r="Q496" s="359"/>
      <c r="R496" s="360"/>
      <c r="GO496" s="310"/>
      <c r="GP496" s="310"/>
      <c r="GQ496" s="310"/>
      <c r="GR496" s="310"/>
      <c r="GS496" s="310"/>
      <c r="GT496" s="310"/>
      <c r="GU496" s="310"/>
      <c r="GW496" s="274"/>
      <c r="GX496" s="274"/>
      <c r="GY496" s="274"/>
      <c r="GZ496" s="310"/>
      <c r="HA496" s="274"/>
      <c r="HB496" s="274"/>
      <c r="HC496" s="310"/>
      <c r="HD496" s="310"/>
      <c r="HF496" s="310" t="s">
        <v>410</v>
      </c>
    </row>
    <row r="497" spans="1:215" s="272" customFormat="1" ht="15" x14ac:dyDescent="0.25">
      <c r="A497" s="347"/>
      <c r="B497" s="321"/>
      <c r="C497" s="491" t="s">
        <v>366</v>
      </c>
      <c r="D497" s="491"/>
      <c r="E497" s="491"/>
      <c r="F497" s="491"/>
      <c r="G497" s="491"/>
      <c r="H497" s="491"/>
      <c r="I497" s="491"/>
      <c r="J497" s="491"/>
      <c r="K497" s="491"/>
      <c r="L497" s="491"/>
      <c r="M497" s="491"/>
      <c r="N497" s="491"/>
      <c r="O497" s="491"/>
      <c r="P497" s="364"/>
      <c r="Q497" s="359"/>
      <c r="R497" s="360"/>
      <c r="GO497" s="310"/>
      <c r="GP497" s="310"/>
      <c r="GQ497" s="310"/>
      <c r="GR497" s="310"/>
      <c r="GS497" s="310"/>
      <c r="GT497" s="310"/>
      <c r="GU497" s="310"/>
      <c r="GW497" s="274"/>
      <c r="GX497" s="274"/>
      <c r="GY497" s="274"/>
      <c r="GZ497" s="310"/>
      <c r="HA497" s="274"/>
      <c r="HB497" s="274"/>
      <c r="HC497" s="310"/>
      <c r="HD497" s="310"/>
      <c r="HE497" s="322" t="s">
        <v>366</v>
      </c>
      <c r="HF497" s="310"/>
    </row>
    <row r="498" spans="1:215" s="272" customFormat="1" ht="15" x14ac:dyDescent="0.25">
      <c r="A498" s="347"/>
      <c r="B498" s="321"/>
      <c r="C498" s="491" t="s">
        <v>367</v>
      </c>
      <c r="D498" s="491"/>
      <c r="E498" s="491"/>
      <c r="F498" s="491"/>
      <c r="G498" s="491"/>
      <c r="H498" s="491"/>
      <c r="I498" s="491"/>
      <c r="J498" s="491"/>
      <c r="K498" s="367" t="s">
        <v>463</v>
      </c>
      <c r="L498" s="368"/>
      <c r="M498" s="368"/>
      <c r="O498" s="369"/>
      <c r="P498" s="364"/>
      <c r="Q498" s="359"/>
      <c r="R498" s="360"/>
      <c r="GO498" s="310"/>
      <c r="GP498" s="310"/>
      <c r="GQ498" s="310"/>
      <c r="GR498" s="310"/>
      <c r="GS498" s="310"/>
      <c r="GT498" s="310"/>
      <c r="GU498" s="310"/>
      <c r="GW498" s="274"/>
      <c r="GX498" s="274"/>
      <c r="GY498" s="274"/>
      <c r="GZ498" s="310"/>
      <c r="HA498" s="274"/>
      <c r="HB498" s="274"/>
      <c r="HC498" s="310"/>
      <c r="HD498" s="310"/>
      <c r="HF498" s="310"/>
      <c r="HG498" s="322" t="s">
        <v>367</v>
      </c>
    </row>
    <row r="499" spans="1:215" s="272" customFormat="1" ht="15" x14ac:dyDescent="0.25">
      <c r="A499" s="347"/>
      <c r="B499" s="321"/>
      <c r="C499" s="491" t="s">
        <v>369</v>
      </c>
      <c r="D499" s="491"/>
      <c r="E499" s="491"/>
      <c r="F499" s="491"/>
      <c r="G499" s="491"/>
      <c r="H499" s="491"/>
      <c r="I499" s="491"/>
      <c r="J499" s="491"/>
      <c r="K499" s="367" t="s">
        <v>464</v>
      </c>
      <c r="L499" s="368"/>
      <c r="M499" s="368"/>
      <c r="O499" s="369"/>
      <c r="P499" s="364"/>
      <c r="Q499" s="359"/>
      <c r="R499" s="360"/>
      <c r="GO499" s="310"/>
      <c r="GP499" s="310"/>
      <c r="GQ499" s="310"/>
      <c r="GR499" s="310"/>
      <c r="GS499" s="310"/>
      <c r="GT499" s="310"/>
      <c r="GU499" s="310"/>
      <c r="GW499" s="274"/>
      <c r="GX499" s="274"/>
      <c r="GY499" s="274"/>
      <c r="GZ499" s="310"/>
      <c r="HA499" s="274"/>
      <c r="HB499" s="274"/>
      <c r="HC499" s="310"/>
      <c r="HD499" s="310"/>
      <c r="HF499" s="310"/>
      <c r="HG499" s="322" t="s">
        <v>369</v>
      </c>
    </row>
    <row r="500" spans="1:215" s="272" customFormat="1" ht="15" x14ac:dyDescent="0.25">
      <c r="A500" s="495" t="s">
        <v>465</v>
      </c>
      <c r="B500" s="496"/>
      <c r="C500" s="496"/>
      <c r="D500" s="496"/>
      <c r="E500" s="496"/>
      <c r="F500" s="496"/>
      <c r="G500" s="496"/>
      <c r="H500" s="496"/>
      <c r="I500" s="496"/>
      <c r="J500" s="496"/>
      <c r="K500" s="496"/>
      <c r="L500" s="496"/>
      <c r="M500" s="496"/>
      <c r="N500" s="496"/>
      <c r="O500" s="496"/>
      <c r="P500" s="497"/>
      <c r="GO500" s="310" t="s">
        <v>465</v>
      </c>
      <c r="GP500" s="310"/>
      <c r="GQ500" s="310"/>
      <c r="GR500" s="310"/>
      <c r="GS500" s="310"/>
      <c r="GT500" s="310"/>
      <c r="GU500" s="310"/>
      <c r="GW500" s="274"/>
      <c r="GX500" s="274"/>
      <c r="GY500" s="274"/>
      <c r="GZ500" s="310"/>
      <c r="HA500" s="274"/>
      <c r="HB500" s="274"/>
      <c r="HC500" s="310"/>
      <c r="HD500" s="310"/>
      <c r="HF500" s="310"/>
    </row>
    <row r="501" spans="1:215" s="272" customFormat="1" ht="23.25" x14ac:dyDescent="0.25">
      <c r="A501" s="311" t="s">
        <v>466</v>
      </c>
      <c r="B501" s="312" t="s">
        <v>424</v>
      </c>
      <c r="C501" s="494" t="s">
        <v>473</v>
      </c>
      <c r="D501" s="494"/>
      <c r="E501" s="494"/>
      <c r="F501" s="494"/>
      <c r="G501" s="494"/>
      <c r="H501" s="313" t="s">
        <v>188</v>
      </c>
      <c r="I501" s="314">
        <v>1</v>
      </c>
      <c r="J501" s="315">
        <v>1</v>
      </c>
      <c r="K501" s="315">
        <v>1</v>
      </c>
      <c r="L501" s="317"/>
      <c r="M501" s="314"/>
      <c r="N501" s="375">
        <v>1849315</v>
      </c>
      <c r="O501" s="376">
        <v>1.04236</v>
      </c>
      <c r="P501" s="349">
        <v>1927651.98</v>
      </c>
      <c r="GO501" s="310"/>
      <c r="GP501" s="310"/>
      <c r="GQ501" s="310" t="s">
        <v>261</v>
      </c>
      <c r="GR501" s="310" t="s">
        <v>178</v>
      </c>
      <c r="GS501" s="310" t="s">
        <v>178</v>
      </c>
      <c r="GT501" s="310" t="s">
        <v>178</v>
      </c>
      <c r="GU501" s="310" t="s">
        <v>178</v>
      </c>
      <c r="GW501" s="274"/>
      <c r="GX501" s="274"/>
      <c r="GY501" s="274"/>
      <c r="GZ501" s="310"/>
      <c r="HA501" s="274"/>
      <c r="HB501" s="274"/>
      <c r="HC501" s="310"/>
      <c r="HD501" s="310"/>
      <c r="HF501" s="310"/>
    </row>
    <row r="502" spans="1:215" s="272" customFormat="1" ht="15" x14ac:dyDescent="0.25">
      <c r="A502" s="320"/>
      <c r="B502" s="321" t="s">
        <v>421</v>
      </c>
      <c r="C502" s="485" t="s">
        <v>190</v>
      </c>
      <c r="D502" s="485"/>
      <c r="E502" s="485"/>
      <c r="F502" s="485"/>
      <c r="G502" s="485"/>
      <c r="H502" s="485"/>
      <c r="I502" s="485"/>
      <c r="J502" s="485"/>
      <c r="K502" s="485"/>
      <c r="L502" s="485"/>
      <c r="M502" s="485"/>
      <c r="N502" s="485"/>
      <c r="O502" s="485"/>
      <c r="P502" s="492"/>
      <c r="GO502" s="310"/>
      <c r="GP502" s="310"/>
      <c r="GQ502" s="310"/>
      <c r="GR502" s="310"/>
      <c r="GS502" s="310"/>
      <c r="GT502" s="310"/>
      <c r="GU502" s="310"/>
      <c r="GV502" s="322" t="s">
        <v>190</v>
      </c>
      <c r="GW502" s="274"/>
      <c r="GX502" s="274"/>
      <c r="GY502" s="274"/>
      <c r="GZ502" s="310"/>
      <c r="HA502" s="274"/>
      <c r="HB502" s="274"/>
      <c r="HC502" s="310"/>
      <c r="HD502" s="310"/>
      <c r="HF502" s="310"/>
    </row>
    <row r="503" spans="1:215" s="272" customFormat="1" ht="23.25" x14ac:dyDescent="0.25">
      <c r="A503" s="320"/>
      <c r="B503" s="321" t="s">
        <v>422</v>
      </c>
      <c r="C503" s="485" t="s">
        <v>423</v>
      </c>
      <c r="D503" s="485"/>
      <c r="E503" s="485"/>
      <c r="F503" s="485"/>
      <c r="G503" s="485"/>
      <c r="H503" s="485"/>
      <c r="I503" s="485"/>
      <c r="J503" s="485"/>
      <c r="K503" s="485"/>
      <c r="L503" s="485"/>
      <c r="M503" s="485"/>
      <c r="N503" s="485"/>
      <c r="O503" s="485"/>
      <c r="P503" s="492"/>
      <c r="GO503" s="310"/>
      <c r="GP503" s="310"/>
      <c r="GQ503" s="310"/>
      <c r="GR503" s="310"/>
      <c r="GS503" s="310"/>
      <c r="GT503" s="310"/>
      <c r="GU503" s="310"/>
      <c r="GV503" s="322" t="s">
        <v>423</v>
      </c>
      <c r="GW503" s="274"/>
      <c r="GX503" s="274"/>
      <c r="GY503" s="274"/>
      <c r="GZ503" s="310"/>
      <c r="HA503" s="274"/>
      <c r="HB503" s="274"/>
      <c r="HC503" s="310"/>
      <c r="HD503" s="310"/>
      <c r="HF503" s="310"/>
    </row>
    <row r="504" spans="1:215" s="272" customFormat="1" ht="15" x14ac:dyDescent="0.25">
      <c r="A504" s="350"/>
      <c r="B504" s="351"/>
      <c r="C504" s="493" t="s">
        <v>187</v>
      </c>
      <c r="D504" s="493"/>
      <c r="E504" s="493"/>
      <c r="F504" s="493"/>
      <c r="G504" s="493"/>
      <c r="H504" s="313"/>
      <c r="I504" s="314"/>
      <c r="J504" s="314"/>
      <c r="K504" s="314"/>
      <c r="L504" s="317"/>
      <c r="M504" s="314"/>
      <c r="N504" s="317"/>
      <c r="O504" s="314"/>
      <c r="P504" s="349">
        <v>1927651.98</v>
      </c>
      <c r="GO504" s="310"/>
      <c r="GP504" s="310"/>
      <c r="GQ504" s="310"/>
      <c r="GR504" s="310"/>
      <c r="GS504" s="310"/>
      <c r="GT504" s="310"/>
      <c r="GU504" s="310"/>
      <c r="GW504" s="274"/>
      <c r="GX504" s="274"/>
      <c r="GY504" s="274"/>
      <c r="GZ504" s="310"/>
      <c r="HA504" s="274"/>
      <c r="HB504" s="274"/>
      <c r="HC504" s="310" t="s">
        <v>187</v>
      </c>
      <c r="HD504" s="310"/>
      <c r="HF504" s="310"/>
    </row>
    <row r="505" spans="1:215" s="272" customFormat="1" ht="23.25" x14ac:dyDescent="0.25">
      <c r="A505" s="311" t="s">
        <v>467</v>
      </c>
      <c r="B505" s="312" t="s">
        <v>424</v>
      </c>
      <c r="C505" s="494" t="s">
        <v>286</v>
      </c>
      <c r="D505" s="494"/>
      <c r="E505" s="494"/>
      <c r="F505" s="494"/>
      <c r="G505" s="494"/>
      <c r="H505" s="313" t="s">
        <v>188</v>
      </c>
      <c r="I505" s="314">
        <v>1</v>
      </c>
      <c r="J505" s="315">
        <v>1</v>
      </c>
      <c r="K505" s="315">
        <v>1</v>
      </c>
      <c r="L505" s="317"/>
      <c r="M505" s="314"/>
      <c r="N505" s="375">
        <v>1075020</v>
      </c>
      <c r="O505" s="376">
        <v>1.04236</v>
      </c>
      <c r="P505" s="349">
        <v>1120557.8500000001</v>
      </c>
      <c r="GO505" s="310"/>
      <c r="GP505" s="310"/>
      <c r="GQ505" s="310" t="s">
        <v>260</v>
      </c>
      <c r="GR505" s="310" t="s">
        <v>178</v>
      </c>
      <c r="GS505" s="310" t="s">
        <v>178</v>
      </c>
      <c r="GT505" s="310" t="s">
        <v>178</v>
      </c>
      <c r="GU505" s="310" t="s">
        <v>178</v>
      </c>
      <c r="GW505" s="274"/>
      <c r="GX505" s="274"/>
      <c r="GY505" s="274"/>
      <c r="GZ505" s="310"/>
      <c r="HA505" s="274"/>
      <c r="HB505" s="274"/>
      <c r="HC505" s="310"/>
      <c r="HD505" s="310"/>
      <c r="HF505" s="310"/>
    </row>
    <row r="506" spans="1:215" s="272" customFormat="1" ht="15" x14ac:dyDescent="0.25">
      <c r="A506" s="320"/>
      <c r="B506" s="321" t="s">
        <v>421</v>
      </c>
      <c r="C506" s="485" t="s">
        <v>190</v>
      </c>
      <c r="D506" s="485"/>
      <c r="E506" s="485"/>
      <c r="F506" s="485"/>
      <c r="G506" s="485"/>
      <c r="H506" s="485"/>
      <c r="I506" s="485"/>
      <c r="J506" s="485"/>
      <c r="K506" s="485"/>
      <c r="L506" s="485"/>
      <c r="M506" s="485"/>
      <c r="N506" s="485"/>
      <c r="O506" s="485"/>
      <c r="P506" s="492"/>
      <c r="GO506" s="310"/>
      <c r="GP506" s="310"/>
      <c r="GQ506" s="310"/>
      <c r="GR506" s="310"/>
      <c r="GS506" s="310"/>
      <c r="GT506" s="310"/>
      <c r="GU506" s="310"/>
      <c r="GV506" s="322" t="s">
        <v>190</v>
      </c>
      <c r="GW506" s="274"/>
      <c r="GX506" s="274"/>
      <c r="GY506" s="274"/>
      <c r="GZ506" s="310"/>
      <c r="HA506" s="274"/>
      <c r="HB506" s="274"/>
      <c r="HC506" s="310"/>
      <c r="HD506" s="310"/>
      <c r="HF506" s="310"/>
    </row>
    <row r="507" spans="1:215" s="272" customFormat="1" ht="23.25" x14ac:dyDescent="0.25">
      <c r="A507" s="320"/>
      <c r="B507" s="321" t="s">
        <v>422</v>
      </c>
      <c r="C507" s="485" t="s">
        <v>423</v>
      </c>
      <c r="D507" s="485"/>
      <c r="E507" s="485"/>
      <c r="F507" s="485"/>
      <c r="G507" s="485"/>
      <c r="H507" s="485"/>
      <c r="I507" s="485"/>
      <c r="J507" s="485"/>
      <c r="K507" s="485"/>
      <c r="L507" s="485"/>
      <c r="M507" s="485"/>
      <c r="N507" s="485"/>
      <c r="O507" s="485"/>
      <c r="P507" s="492"/>
      <c r="GO507" s="310"/>
      <c r="GP507" s="310"/>
      <c r="GQ507" s="310"/>
      <c r="GR507" s="310"/>
      <c r="GS507" s="310"/>
      <c r="GT507" s="310"/>
      <c r="GU507" s="310"/>
      <c r="GV507" s="322" t="s">
        <v>423</v>
      </c>
      <c r="GW507" s="274"/>
      <c r="GX507" s="274"/>
      <c r="GY507" s="274"/>
      <c r="GZ507" s="310"/>
      <c r="HA507" s="274"/>
      <c r="HB507" s="274"/>
      <c r="HC507" s="310"/>
      <c r="HD507" s="310"/>
      <c r="HF507" s="310"/>
    </row>
    <row r="508" spans="1:215" s="272" customFormat="1" ht="15" x14ac:dyDescent="0.25">
      <c r="A508" s="350"/>
      <c r="B508" s="351"/>
      <c r="C508" s="493" t="s">
        <v>187</v>
      </c>
      <c r="D508" s="493"/>
      <c r="E508" s="493"/>
      <c r="F508" s="493"/>
      <c r="G508" s="493"/>
      <c r="H508" s="313"/>
      <c r="I508" s="314"/>
      <c r="J508" s="314"/>
      <c r="K508" s="314"/>
      <c r="L508" s="317"/>
      <c r="M508" s="314"/>
      <c r="N508" s="317"/>
      <c r="O508" s="314"/>
      <c r="P508" s="349">
        <v>1120557.8500000001</v>
      </c>
      <c r="GO508" s="310"/>
      <c r="GP508" s="310"/>
      <c r="GQ508" s="310"/>
      <c r="GR508" s="310"/>
      <c r="GS508" s="310"/>
      <c r="GT508" s="310"/>
      <c r="GU508" s="310"/>
      <c r="GW508" s="274"/>
      <c r="GX508" s="274"/>
      <c r="GY508" s="274"/>
      <c r="GZ508" s="310"/>
      <c r="HA508" s="274"/>
      <c r="HB508" s="274"/>
      <c r="HC508" s="310" t="s">
        <v>187</v>
      </c>
      <c r="HD508" s="310"/>
      <c r="HF508" s="310"/>
    </row>
    <row r="509" spans="1:215" s="272" customFormat="1" ht="23.25" x14ac:dyDescent="0.25">
      <c r="A509" s="311" t="s">
        <v>468</v>
      </c>
      <c r="B509" s="312" t="s">
        <v>424</v>
      </c>
      <c r="C509" s="494" t="s">
        <v>289</v>
      </c>
      <c r="D509" s="494"/>
      <c r="E509" s="494"/>
      <c r="F509" s="494"/>
      <c r="G509" s="494"/>
      <c r="H509" s="313" t="s">
        <v>188</v>
      </c>
      <c r="I509" s="314">
        <v>1</v>
      </c>
      <c r="J509" s="315">
        <v>1</v>
      </c>
      <c r="K509" s="315">
        <v>1</v>
      </c>
      <c r="L509" s="317"/>
      <c r="M509" s="314"/>
      <c r="N509" s="375">
        <v>1174868.75</v>
      </c>
      <c r="O509" s="376">
        <v>1.04236</v>
      </c>
      <c r="P509" s="349">
        <v>1224636.19</v>
      </c>
      <c r="GO509" s="310"/>
      <c r="GP509" s="310"/>
      <c r="GQ509" s="310" t="s">
        <v>259</v>
      </c>
      <c r="GR509" s="310" t="s">
        <v>178</v>
      </c>
      <c r="GS509" s="310" t="s">
        <v>178</v>
      </c>
      <c r="GT509" s="310" t="s">
        <v>178</v>
      </c>
      <c r="GU509" s="310" t="s">
        <v>178</v>
      </c>
      <c r="GW509" s="274"/>
      <c r="GX509" s="274"/>
      <c r="GY509" s="274"/>
      <c r="GZ509" s="310"/>
      <c r="HA509" s="274"/>
      <c r="HB509" s="274"/>
      <c r="HC509" s="310"/>
      <c r="HD509" s="310"/>
      <c r="HF509" s="310"/>
    </row>
    <row r="510" spans="1:215" s="272" customFormat="1" ht="15" x14ac:dyDescent="0.25">
      <c r="A510" s="320"/>
      <c r="B510" s="321" t="s">
        <v>421</v>
      </c>
      <c r="C510" s="485" t="s">
        <v>190</v>
      </c>
      <c r="D510" s="485"/>
      <c r="E510" s="485"/>
      <c r="F510" s="485"/>
      <c r="G510" s="485"/>
      <c r="H510" s="485"/>
      <c r="I510" s="485"/>
      <c r="J510" s="485"/>
      <c r="K510" s="485"/>
      <c r="L510" s="485"/>
      <c r="M510" s="485"/>
      <c r="N510" s="485"/>
      <c r="O510" s="485"/>
      <c r="P510" s="492"/>
      <c r="GO510" s="310"/>
      <c r="GP510" s="310"/>
      <c r="GQ510" s="310"/>
      <c r="GR510" s="310"/>
      <c r="GS510" s="310"/>
      <c r="GT510" s="310"/>
      <c r="GU510" s="310"/>
      <c r="GV510" s="322" t="s">
        <v>190</v>
      </c>
      <c r="GW510" s="274"/>
      <c r="GX510" s="274"/>
      <c r="GY510" s="274"/>
      <c r="GZ510" s="310"/>
      <c r="HA510" s="274"/>
      <c r="HB510" s="274"/>
      <c r="HC510" s="310"/>
      <c r="HD510" s="310"/>
      <c r="HF510" s="310"/>
    </row>
    <row r="511" spans="1:215" s="272" customFormat="1" ht="23.25" x14ac:dyDescent="0.25">
      <c r="A511" s="320"/>
      <c r="B511" s="321" t="s">
        <v>422</v>
      </c>
      <c r="C511" s="485" t="s">
        <v>423</v>
      </c>
      <c r="D511" s="485"/>
      <c r="E511" s="485"/>
      <c r="F511" s="485"/>
      <c r="G511" s="485"/>
      <c r="H511" s="485"/>
      <c r="I511" s="485"/>
      <c r="J511" s="485"/>
      <c r="K511" s="485"/>
      <c r="L511" s="485"/>
      <c r="M511" s="485"/>
      <c r="N511" s="485"/>
      <c r="O511" s="485"/>
      <c r="P511" s="492"/>
      <c r="GO511" s="310"/>
      <c r="GP511" s="310"/>
      <c r="GQ511" s="310"/>
      <c r="GR511" s="310"/>
      <c r="GS511" s="310"/>
      <c r="GT511" s="310"/>
      <c r="GU511" s="310"/>
      <c r="GV511" s="322" t="s">
        <v>423</v>
      </c>
      <c r="GW511" s="274"/>
      <c r="GX511" s="274"/>
      <c r="GY511" s="274"/>
      <c r="GZ511" s="310"/>
      <c r="HA511" s="274"/>
      <c r="HB511" s="274"/>
      <c r="HC511" s="310"/>
      <c r="HD511" s="310"/>
      <c r="HF511" s="310"/>
    </row>
    <row r="512" spans="1:215" s="272" customFormat="1" ht="15" x14ac:dyDescent="0.25">
      <c r="A512" s="350"/>
      <c r="B512" s="351"/>
      <c r="C512" s="493" t="s">
        <v>187</v>
      </c>
      <c r="D512" s="493"/>
      <c r="E512" s="493"/>
      <c r="F512" s="493"/>
      <c r="G512" s="493"/>
      <c r="H512" s="313"/>
      <c r="I512" s="314"/>
      <c r="J512" s="314"/>
      <c r="K512" s="314"/>
      <c r="L512" s="317"/>
      <c r="M512" s="314"/>
      <c r="N512" s="317"/>
      <c r="O512" s="314"/>
      <c r="P512" s="349">
        <v>1224636.19</v>
      </c>
      <c r="GO512" s="310"/>
      <c r="GP512" s="310"/>
      <c r="GQ512" s="310"/>
      <c r="GR512" s="310"/>
      <c r="GS512" s="310"/>
      <c r="GT512" s="310"/>
      <c r="GU512" s="310"/>
      <c r="GW512" s="274"/>
      <c r="GX512" s="274"/>
      <c r="GY512" s="274"/>
      <c r="GZ512" s="310"/>
      <c r="HA512" s="274"/>
      <c r="HB512" s="274"/>
      <c r="HC512" s="310" t="s">
        <v>187</v>
      </c>
      <c r="HD512" s="310"/>
      <c r="HF512" s="310"/>
    </row>
    <row r="513" spans="1:217" s="272" customFormat="1" ht="1.5" customHeight="1" x14ac:dyDescent="0.25">
      <c r="A513" s="352"/>
      <c r="B513" s="353"/>
      <c r="C513" s="353"/>
      <c r="D513" s="353"/>
      <c r="E513" s="353"/>
      <c r="F513" s="354"/>
      <c r="G513" s="354"/>
      <c r="H513" s="354"/>
      <c r="I513" s="354"/>
      <c r="J513" s="355"/>
      <c r="K513" s="354"/>
      <c r="L513" s="355"/>
      <c r="M513" s="356"/>
      <c r="N513" s="355"/>
      <c r="O513" s="357"/>
      <c r="P513" s="358"/>
      <c r="Q513" s="359"/>
      <c r="R513" s="360"/>
      <c r="GO513" s="310"/>
      <c r="GP513" s="310"/>
      <c r="GQ513" s="310"/>
      <c r="GR513" s="310"/>
      <c r="GS513" s="310"/>
      <c r="GT513" s="310"/>
      <c r="GU513" s="310"/>
      <c r="GW513" s="274"/>
      <c r="GX513" s="274"/>
      <c r="GY513" s="274"/>
      <c r="GZ513" s="310"/>
      <c r="HA513" s="274"/>
      <c r="HB513" s="274"/>
      <c r="HC513" s="310"/>
      <c r="HD513" s="310"/>
      <c r="HF513" s="310"/>
    </row>
    <row r="514" spans="1:217" s="272" customFormat="1" ht="15" x14ac:dyDescent="0.25">
      <c r="A514" s="347"/>
      <c r="B514" s="361"/>
      <c r="C514" s="490" t="s">
        <v>469</v>
      </c>
      <c r="D514" s="490"/>
      <c r="E514" s="490"/>
      <c r="F514" s="490"/>
      <c r="G514" s="490"/>
      <c r="H514" s="490"/>
      <c r="I514" s="490"/>
      <c r="J514" s="490"/>
      <c r="K514" s="490"/>
      <c r="L514" s="490"/>
      <c r="M514" s="490"/>
      <c r="N514" s="490"/>
      <c r="O514" s="490"/>
      <c r="P514" s="362"/>
      <c r="Q514" s="359"/>
      <c r="R514" s="360"/>
      <c r="GO514" s="310"/>
      <c r="GP514" s="310"/>
      <c r="GQ514" s="310"/>
      <c r="GR514" s="310"/>
      <c r="GS514" s="310"/>
      <c r="GT514" s="310"/>
      <c r="GU514" s="310"/>
      <c r="GW514" s="274"/>
      <c r="GX514" s="274"/>
      <c r="GY514" s="274"/>
      <c r="GZ514" s="310"/>
      <c r="HA514" s="274"/>
      <c r="HB514" s="274"/>
      <c r="HC514" s="310"/>
      <c r="HD514" s="310" t="s">
        <v>469</v>
      </c>
      <c r="HF514" s="310"/>
    </row>
    <row r="515" spans="1:217" s="272" customFormat="1" ht="15" x14ac:dyDescent="0.25">
      <c r="A515" s="347"/>
      <c r="B515" s="321"/>
      <c r="C515" s="491" t="s">
        <v>168</v>
      </c>
      <c r="D515" s="491"/>
      <c r="E515" s="491"/>
      <c r="F515" s="491"/>
      <c r="G515" s="491"/>
      <c r="H515" s="491"/>
      <c r="I515" s="491"/>
      <c r="J515" s="491"/>
      <c r="K515" s="491"/>
      <c r="L515" s="491"/>
      <c r="M515" s="491"/>
      <c r="N515" s="491"/>
      <c r="O515" s="491"/>
      <c r="P515" s="363">
        <v>4272846.0199999996</v>
      </c>
      <c r="Q515" s="359"/>
      <c r="R515" s="360"/>
      <c r="GO515" s="310"/>
      <c r="GP515" s="310"/>
      <c r="GQ515" s="310"/>
      <c r="GR515" s="310"/>
      <c r="GS515" s="310"/>
      <c r="GT515" s="310"/>
      <c r="GU515" s="310"/>
      <c r="GW515" s="274"/>
      <c r="GX515" s="274"/>
      <c r="GY515" s="274"/>
      <c r="GZ515" s="310"/>
      <c r="HA515" s="274"/>
      <c r="HB515" s="274"/>
      <c r="HC515" s="310"/>
      <c r="HD515" s="310"/>
      <c r="HE515" s="322" t="s">
        <v>168</v>
      </c>
      <c r="HF515" s="310"/>
    </row>
    <row r="516" spans="1:217" s="272" customFormat="1" ht="15" x14ac:dyDescent="0.25">
      <c r="A516" s="347"/>
      <c r="B516" s="361"/>
      <c r="C516" s="490" t="s">
        <v>470</v>
      </c>
      <c r="D516" s="490"/>
      <c r="E516" s="490"/>
      <c r="F516" s="490"/>
      <c r="G516" s="490"/>
      <c r="H516" s="490"/>
      <c r="I516" s="490"/>
      <c r="J516" s="490"/>
      <c r="K516" s="490"/>
      <c r="L516" s="490"/>
      <c r="M516" s="490"/>
      <c r="N516" s="490"/>
      <c r="O516" s="490"/>
      <c r="P516" s="366">
        <v>4272846.0199999996</v>
      </c>
      <c r="Q516" s="359"/>
      <c r="R516" s="360"/>
      <c r="GO516" s="310"/>
      <c r="GP516" s="310"/>
      <c r="GQ516" s="310"/>
      <c r="GR516" s="310"/>
      <c r="GS516" s="310"/>
      <c r="GT516" s="310"/>
      <c r="GU516" s="310"/>
      <c r="GW516" s="274"/>
      <c r="GX516" s="274"/>
      <c r="GY516" s="274"/>
      <c r="GZ516" s="310"/>
      <c r="HA516" s="274"/>
      <c r="HB516" s="274"/>
      <c r="HC516" s="310"/>
      <c r="HD516" s="310"/>
      <c r="HF516" s="310" t="s">
        <v>470</v>
      </c>
    </row>
    <row r="517" spans="1:217" s="272" customFormat="1" ht="1.5" customHeight="1" x14ac:dyDescent="0.25">
      <c r="A517" s="377"/>
      <c r="B517" s="378"/>
      <c r="C517" s="378"/>
      <c r="D517" s="378"/>
      <c r="E517" s="378"/>
      <c r="F517" s="378"/>
      <c r="G517" s="378"/>
      <c r="H517" s="378"/>
      <c r="I517" s="378"/>
      <c r="J517" s="378"/>
      <c r="K517" s="378"/>
      <c r="L517" s="378"/>
      <c r="M517" s="378"/>
      <c r="N517" s="293"/>
      <c r="O517" s="379"/>
      <c r="P517" s="380"/>
      <c r="Q517" s="359"/>
      <c r="R517" s="360"/>
    </row>
    <row r="518" spans="1:217" s="272" customFormat="1" ht="15" x14ac:dyDescent="0.25">
      <c r="A518" s="347"/>
      <c r="B518" s="361"/>
      <c r="C518" s="490" t="s">
        <v>186</v>
      </c>
      <c r="D518" s="490"/>
      <c r="E518" s="490"/>
      <c r="F518" s="490"/>
      <c r="G518" s="490"/>
      <c r="H518" s="490"/>
      <c r="I518" s="490"/>
      <c r="J518" s="490"/>
      <c r="K518" s="490"/>
      <c r="L518" s="490"/>
      <c r="M518" s="490"/>
      <c r="N518" s="490"/>
      <c r="O518" s="490"/>
      <c r="P518" s="362"/>
      <c r="Q518" s="359"/>
      <c r="R518" s="360"/>
      <c r="HH518" s="310" t="s">
        <v>186</v>
      </c>
    </row>
    <row r="519" spans="1:217" s="272" customFormat="1" ht="15" x14ac:dyDescent="0.25">
      <c r="A519" s="347"/>
      <c r="B519" s="321"/>
      <c r="C519" s="491" t="s">
        <v>359</v>
      </c>
      <c r="D519" s="491"/>
      <c r="E519" s="491"/>
      <c r="F519" s="491"/>
      <c r="G519" s="491"/>
      <c r="H519" s="491"/>
      <c r="I519" s="491"/>
      <c r="J519" s="491"/>
      <c r="K519" s="491"/>
      <c r="L519" s="491"/>
      <c r="M519" s="491"/>
      <c r="N519" s="491"/>
      <c r="O519" s="491"/>
      <c r="P519" s="363">
        <v>227925.08</v>
      </c>
      <c r="Q519" s="381"/>
      <c r="R519" s="382"/>
      <c r="HH519" s="310"/>
      <c r="HI519" s="322" t="s">
        <v>359</v>
      </c>
    </row>
    <row r="520" spans="1:217" s="272" customFormat="1" ht="15" x14ac:dyDescent="0.25">
      <c r="A520" s="347"/>
      <c r="B520" s="321"/>
      <c r="C520" s="491" t="s">
        <v>167</v>
      </c>
      <c r="D520" s="491"/>
      <c r="E520" s="491"/>
      <c r="F520" s="491"/>
      <c r="G520" s="491"/>
      <c r="H520" s="491"/>
      <c r="I520" s="491"/>
      <c r="J520" s="491"/>
      <c r="K520" s="491"/>
      <c r="L520" s="491"/>
      <c r="M520" s="491"/>
      <c r="N520" s="491"/>
      <c r="O520" s="491"/>
      <c r="P520" s="364"/>
      <c r="Q520" s="381"/>
      <c r="R520" s="382"/>
      <c r="HH520" s="310"/>
      <c r="HI520" s="322" t="s">
        <v>167</v>
      </c>
    </row>
    <row r="521" spans="1:217" s="272" customFormat="1" ht="15" x14ac:dyDescent="0.25">
      <c r="A521" s="347"/>
      <c r="B521" s="321"/>
      <c r="C521" s="491" t="s">
        <v>185</v>
      </c>
      <c r="D521" s="491"/>
      <c r="E521" s="491"/>
      <c r="F521" s="491"/>
      <c r="G521" s="491"/>
      <c r="H521" s="491"/>
      <c r="I521" s="491"/>
      <c r="J521" s="491"/>
      <c r="K521" s="491"/>
      <c r="L521" s="491"/>
      <c r="M521" s="491"/>
      <c r="N521" s="491"/>
      <c r="O521" s="491"/>
      <c r="P521" s="363">
        <v>183091.7</v>
      </c>
      <c r="Q521" s="381"/>
      <c r="R521" s="382"/>
      <c r="HH521" s="310"/>
      <c r="HI521" s="322" t="s">
        <v>185</v>
      </c>
    </row>
    <row r="522" spans="1:217" s="272" customFormat="1" ht="15" x14ac:dyDescent="0.25">
      <c r="A522" s="347"/>
      <c r="B522" s="321"/>
      <c r="C522" s="491" t="s">
        <v>184</v>
      </c>
      <c r="D522" s="491"/>
      <c r="E522" s="491"/>
      <c r="F522" s="491"/>
      <c r="G522" s="491"/>
      <c r="H522" s="491"/>
      <c r="I522" s="491"/>
      <c r="J522" s="491"/>
      <c r="K522" s="491"/>
      <c r="L522" s="491"/>
      <c r="M522" s="491"/>
      <c r="N522" s="491"/>
      <c r="O522" s="491"/>
      <c r="P522" s="363">
        <v>21424.27</v>
      </c>
      <c r="Q522" s="381"/>
      <c r="R522" s="382"/>
      <c r="HH522" s="310"/>
      <c r="HI522" s="322" t="s">
        <v>184</v>
      </c>
    </row>
    <row r="523" spans="1:217" s="272" customFormat="1" ht="15" x14ac:dyDescent="0.25">
      <c r="A523" s="347"/>
      <c r="B523" s="321"/>
      <c r="C523" s="491" t="s">
        <v>360</v>
      </c>
      <c r="D523" s="491"/>
      <c r="E523" s="491"/>
      <c r="F523" s="491"/>
      <c r="G523" s="491"/>
      <c r="H523" s="491"/>
      <c r="I523" s="491"/>
      <c r="J523" s="491"/>
      <c r="K523" s="491"/>
      <c r="L523" s="491"/>
      <c r="M523" s="491"/>
      <c r="N523" s="491"/>
      <c r="O523" s="491"/>
      <c r="P523" s="363">
        <v>7149.45</v>
      </c>
      <c r="Q523" s="381"/>
      <c r="R523" s="382"/>
      <c r="HH523" s="310"/>
      <c r="HI523" s="322" t="s">
        <v>360</v>
      </c>
    </row>
    <row r="524" spans="1:217" s="272" customFormat="1" ht="15" x14ac:dyDescent="0.25">
      <c r="A524" s="347"/>
      <c r="B524" s="321"/>
      <c r="C524" s="491" t="s">
        <v>183</v>
      </c>
      <c r="D524" s="491"/>
      <c r="E524" s="491"/>
      <c r="F524" s="491"/>
      <c r="G524" s="491"/>
      <c r="H524" s="491"/>
      <c r="I524" s="491"/>
      <c r="J524" s="491"/>
      <c r="K524" s="491"/>
      <c r="L524" s="491"/>
      <c r="M524" s="491"/>
      <c r="N524" s="491"/>
      <c r="O524" s="491"/>
      <c r="P524" s="363">
        <v>16259.66</v>
      </c>
      <c r="Q524" s="381"/>
      <c r="R524" s="382"/>
      <c r="HH524" s="310"/>
      <c r="HI524" s="322" t="s">
        <v>183</v>
      </c>
    </row>
    <row r="525" spans="1:217" s="272" customFormat="1" ht="15" x14ac:dyDescent="0.25">
      <c r="A525" s="347"/>
      <c r="B525" s="321"/>
      <c r="C525" s="491" t="s">
        <v>175</v>
      </c>
      <c r="D525" s="491"/>
      <c r="E525" s="491"/>
      <c r="F525" s="491"/>
      <c r="G525" s="491"/>
      <c r="H525" s="491"/>
      <c r="I525" s="491"/>
      <c r="J525" s="491"/>
      <c r="K525" s="491"/>
      <c r="L525" s="491"/>
      <c r="M525" s="491"/>
      <c r="N525" s="491"/>
      <c r="O525" s="491"/>
      <c r="P525" s="363">
        <v>14772.1</v>
      </c>
      <c r="Q525" s="381"/>
      <c r="R525" s="382"/>
      <c r="HH525" s="310"/>
      <c r="HI525" s="322" t="s">
        <v>175</v>
      </c>
    </row>
    <row r="526" spans="1:217" s="272" customFormat="1" ht="15" x14ac:dyDescent="0.25">
      <c r="A526" s="347"/>
      <c r="B526" s="321"/>
      <c r="C526" s="491" t="s">
        <v>167</v>
      </c>
      <c r="D526" s="491"/>
      <c r="E526" s="491"/>
      <c r="F526" s="491"/>
      <c r="G526" s="491"/>
      <c r="H526" s="491"/>
      <c r="I526" s="491"/>
      <c r="J526" s="491"/>
      <c r="K526" s="491"/>
      <c r="L526" s="491"/>
      <c r="M526" s="491"/>
      <c r="N526" s="491"/>
      <c r="O526" s="491"/>
      <c r="P526" s="364"/>
      <c r="Q526" s="381"/>
      <c r="R526" s="382"/>
      <c r="HH526" s="310"/>
      <c r="HI526" s="322" t="s">
        <v>167</v>
      </c>
    </row>
    <row r="527" spans="1:217" s="272" customFormat="1" ht="15" x14ac:dyDescent="0.25">
      <c r="A527" s="347"/>
      <c r="B527" s="321"/>
      <c r="C527" s="491" t="s">
        <v>173</v>
      </c>
      <c r="D527" s="491"/>
      <c r="E527" s="491"/>
      <c r="F527" s="491"/>
      <c r="G527" s="491"/>
      <c r="H527" s="491"/>
      <c r="I527" s="491"/>
      <c r="J527" s="491"/>
      <c r="K527" s="491"/>
      <c r="L527" s="491"/>
      <c r="M527" s="491"/>
      <c r="N527" s="491"/>
      <c r="O527" s="491"/>
      <c r="P527" s="363">
        <v>1432.7</v>
      </c>
      <c r="Q527" s="381"/>
      <c r="R527" s="382"/>
      <c r="HH527" s="310"/>
      <c r="HI527" s="322" t="s">
        <v>173</v>
      </c>
    </row>
    <row r="528" spans="1:217" s="272" customFormat="1" ht="15" x14ac:dyDescent="0.25">
      <c r="A528" s="347"/>
      <c r="B528" s="321"/>
      <c r="C528" s="491" t="s">
        <v>172</v>
      </c>
      <c r="D528" s="491"/>
      <c r="E528" s="491"/>
      <c r="F528" s="491"/>
      <c r="G528" s="491"/>
      <c r="H528" s="491"/>
      <c r="I528" s="491"/>
      <c r="J528" s="491"/>
      <c r="K528" s="491"/>
      <c r="L528" s="491"/>
      <c r="M528" s="491"/>
      <c r="N528" s="491"/>
      <c r="O528" s="491"/>
      <c r="P528" s="365">
        <v>132.84</v>
      </c>
      <c r="Q528" s="381"/>
      <c r="R528" s="382"/>
      <c r="HH528" s="310"/>
      <c r="HI528" s="322" t="s">
        <v>172</v>
      </c>
    </row>
    <row r="529" spans="1:217" s="272" customFormat="1" ht="15" x14ac:dyDescent="0.25">
      <c r="A529" s="347"/>
      <c r="B529" s="321"/>
      <c r="C529" s="491" t="s">
        <v>361</v>
      </c>
      <c r="D529" s="491"/>
      <c r="E529" s="491"/>
      <c r="F529" s="491"/>
      <c r="G529" s="491"/>
      <c r="H529" s="491"/>
      <c r="I529" s="491"/>
      <c r="J529" s="491"/>
      <c r="K529" s="491"/>
      <c r="L529" s="491"/>
      <c r="M529" s="491"/>
      <c r="N529" s="491"/>
      <c r="O529" s="491"/>
      <c r="P529" s="365">
        <v>40.47</v>
      </c>
      <c r="Q529" s="381"/>
      <c r="R529" s="382"/>
      <c r="HH529" s="310"/>
      <c r="HI529" s="322" t="s">
        <v>361</v>
      </c>
    </row>
    <row r="530" spans="1:217" s="272" customFormat="1" ht="15" x14ac:dyDescent="0.25">
      <c r="A530" s="347"/>
      <c r="B530" s="321"/>
      <c r="C530" s="491" t="s">
        <v>171</v>
      </c>
      <c r="D530" s="491"/>
      <c r="E530" s="491"/>
      <c r="F530" s="491"/>
      <c r="G530" s="491"/>
      <c r="H530" s="491"/>
      <c r="I530" s="491"/>
      <c r="J530" s="491"/>
      <c r="K530" s="491"/>
      <c r="L530" s="491"/>
      <c r="M530" s="491"/>
      <c r="N530" s="491"/>
      <c r="O530" s="491"/>
      <c r="P530" s="363">
        <v>10631.5</v>
      </c>
      <c r="Q530" s="381"/>
      <c r="R530" s="382"/>
      <c r="HH530" s="310"/>
      <c r="HI530" s="322" t="s">
        <v>171</v>
      </c>
    </row>
    <row r="531" spans="1:217" s="272" customFormat="1" ht="15" x14ac:dyDescent="0.25">
      <c r="A531" s="347"/>
      <c r="B531" s="321"/>
      <c r="C531" s="491" t="s">
        <v>170</v>
      </c>
      <c r="D531" s="491"/>
      <c r="E531" s="491"/>
      <c r="F531" s="491"/>
      <c r="G531" s="491"/>
      <c r="H531" s="491"/>
      <c r="I531" s="491"/>
      <c r="J531" s="491"/>
      <c r="K531" s="491"/>
      <c r="L531" s="491"/>
      <c r="M531" s="491"/>
      <c r="N531" s="491"/>
      <c r="O531" s="491"/>
      <c r="P531" s="363">
        <v>1620.49</v>
      </c>
      <c r="Q531" s="381"/>
      <c r="R531" s="382"/>
      <c r="HH531" s="310"/>
      <c r="HI531" s="322" t="s">
        <v>170</v>
      </c>
    </row>
    <row r="532" spans="1:217" s="272" customFormat="1" ht="15" x14ac:dyDescent="0.25">
      <c r="A532" s="347"/>
      <c r="B532" s="321"/>
      <c r="C532" s="491" t="s">
        <v>169</v>
      </c>
      <c r="D532" s="491"/>
      <c r="E532" s="491"/>
      <c r="F532" s="491"/>
      <c r="G532" s="491"/>
      <c r="H532" s="491"/>
      <c r="I532" s="491"/>
      <c r="J532" s="491"/>
      <c r="K532" s="491"/>
      <c r="L532" s="491"/>
      <c r="M532" s="491"/>
      <c r="N532" s="491"/>
      <c r="O532" s="491"/>
      <c r="P532" s="365">
        <v>914.1</v>
      </c>
      <c r="Q532" s="381"/>
      <c r="R532" s="382"/>
      <c r="HH532" s="310"/>
      <c r="HI532" s="322" t="s">
        <v>169</v>
      </c>
    </row>
    <row r="533" spans="1:217" s="272" customFormat="1" ht="15" x14ac:dyDescent="0.25">
      <c r="A533" s="347"/>
      <c r="B533" s="321"/>
      <c r="C533" s="491" t="s">
        <v>174</v>
      </c>
      <c r="D533" s="491"/>
      <c r="E533" s="491"/>
      <c r="F533" s="491"/>
      <c r="G533" s="491"/>
      <c r="H533" s="491"/>
      <c r="I533" s="491"/>
      <c r="J533" s="491"/>
      <c r="K533" s="491"/>
      <c r="L533" s="491"/>
      <c r="M533" s="491"/>
      <c r="N533" s="491"/>
      <c r="O533" s="491"/>
      <c r="P533" s="363">
        <v>487558.98</v>
      </c>
      <c r="Q533" s="381"/>
      <c r="R533" s="382"/>
      <c r="HH533" s="310"/>
      <c r="HI533" s="322" t="s">
        <v>174</v>
      </c>
    </row>
    <row r="534" spans="1:217" s="272" customFormat="1" ht="15" x14ac:dyDescent="0.25">
      <c r="A534" s="347"/>
      <c r="B534" s="321"/>
      <c r="C534" s="491" t="s">
        <v>167</v>
      </c>
      <c r="D534" s="491"/>
      <c r="E534" s="491"/>
      <c r="F534" s="491"/>
      <c r="G534" s="491"/>
      <c r="H534" s="491"/>
      <c r="I534" s="491"/>
      <c r="J534" s="491"/>
      <c r="K534" s="491"/>
      <c r="L534" s="491"/>
      <c r="M534" s="491"/>
      <c r="N534" s="491"/>
      <c r="O534" s="491"/>
      <c r="P534" s="364"/>
      <c r="Q534" s="381"/>
      <c r="R534" s="382"/>
      <c r="HH534" s="310"/>
      <c r="HI534" s="322" t="s">
        <v>167</v>
      </c>
    </row>
    <row r="535" spans="1:217" s="272" customFormat="1" ht="15" x14ac:dyDescent="0.25">
      <c r="A535" s="347"/>
      <c r="B535" s="321"/>
      <c r="C535" s="491" t="s">
        <v>173</v>
      </c>
      <c r="D535" s="491"/>
      <c r="E535" s="491"/>
      <c r="F535" s="491"/>
      <c r="G535" s="491"/>
      <c r="H535" s="491"/>
      <c r="I535" s="491"/>
      <c r="J535" s="491"/>
      <c r="K535" s="491"/>
      <c r="L535" s="491"/>
      <c r="M535" s="491"/>
      <c r="N535" s="491"/>
      <c r="O535" s="491"/>
      <c r="P535" s="363">
        <v>181659</v>
      </c>
      <c r="Q535" s="381"/>
      <c r="R535" s="382"/>
      <c r="HH535" s="310"/>
      <c r="HI535" s="322" t="s">
        <v>173</v>
      </c>
    </row>
    <row r="536" spans="1:217" s="272" customFormat="1" ht="15" x14ac:dyDescent="0.25">
      <c r="A536" s="347"/>
      <c r="B536" s="321"/>
      <c r="C536" s="491" t="s">
        <v>172</v>
      </c>
      <c r="D536" s="491"/>
      <c r="E536" s="491"/>
      <c r="F536" s="491"/>
      <c r="G536" s="491"/>
      <c r="H536" s="491"/>
      <c r="I536" s="491"/>
      <c r="J536" s="491"/>
      <c r="K536" s="491"/>
      <c r="L536" s="491"/>
      <c r="M536" s="491"/>
      <c r="N536" s="491"/>
      <c r="O536" s="491"/>
      <c r="P536" s="363">
        <v>21291.43</v>
      </c>
      <c r="Q536" s="381"/>
      <c r="R536" s="382"/>
      <c r="HH536" s="310"/>
      <c r="HI536" s="322" t="s">
        <v>172</v>
      </c>
    </row>
    <row r="537" spans="1:217" s="272" customFormat="1" ht="15" x14ac:dyDescent="0.25">
      <c r="A537" s="347"/>
      <c r="B537" s="321"/>
      <c r="C537" s="491" t="s">
        <v>361</v>
      </c>
      <c r="D537" s="491"/>
      <c r="E537" s="491"/>
      <c r="F537" s="491"/>
      <c r="G537" s="491"/>
      <c r="H537" s="491"/>
      <c r="I537" s="491"/>
      <c r="J537" s="491"/>
      <c r="K537" s="491"/>
      <c r="L537" s="491"/>
      <c r="M537" s="491"/>
      <c r="N537" s="491"/>
      <c r="O537" s="491"/>
      <c r="P537" s="363">
        <v>7108.98</v>
      </c>
      <c r="Q537" s="381"/>
      <c r="R537" s="382"/>
      <c r="HH537" s="310"/>
      <c r="HI537" s="322" t="s">
        <v>361</v>
      </c>
    </row>
    <row r="538" spans="1:217" s="272" customFormat="1" ht="15" x14ac:dyDescent="0.25">
      <c r="A538" s="347"/>
      <c r="B538" s="321"/>
      <c r="C538" s="491" t="s">
        <v>171</v>
      </c>
      <c r="D538" s="491"/>
      <c r="E538" s="491"/>
      <c r="F538" s="491"/>
      <c r="G538" s="491"/>
      <c r="H538" s="491"/>
      <c r="I538" s="491"/>
      <c r="J538" s="491"/>
      <c r="K538" s="491"/>
      <c r="L538" s="491"/>
      <c r="M538" s="491"/>
      <c r="N538" s="491"/>
      <c r="O538" s="491"/>
      <c r="P538" s="363">
        <v>5628.16</v>
      </c>
      <c r="Q538" s="381"/>
      <c r="R538" s="382"/>
      <c r="HH538" s="310"/>
      <c r="HI538" s="322" t="s">
        <v>171</v>
      </c>
    </row>
    <row r="539" spans="1:217" s="272" customFormat="1" ht="15" x14ac:dyDescent="0.25">
      <c r="A539" s="347"/>
      <c r="B539" s="321"/>
      <c r="C539" s="491" t="s">
        <v>170</v>
      </c>
      <c r="D539" s="491"/>
      <c r="E539" s="491"/>
      <c r="F539" s="491"/>
      <c r="G539" s="491"/>
      <c r="H539" s="491"/>
      <c r="I539" s="491"/>
      <c r="J539" s="491"/>
      <c r="K539" s="491"/>
      <c r="L539" s="491"/>
      <c r="M539" s="491"/>
      <c r="N539" s="491"/>
      <c r="O539" s="491"/>
      <c r="P539" s="363">
        <v>178726.9</v>
      </c>
      <c r="Q539" s="381"/>
      <c r="R539" s="382"/>
      <c r="HH539" s="310"/>
      <c r="HI539" s="322" t="s">
        <v>170</v>
      </c>
    </row>
    <row r="540" spans="1:217" s="272" customFormat="1" ht="15" x14ac:dyDescent="0.25">
      <c r="A540" s="347"/>
      <c r="B540" s="321"/>
      <c r="C540" s="491" t="s">
        <v>169</v>
      </c>
      <c r="D540" s="491"/>
      <c r="E540" s="491"/>
      <c r="F540" s="491"/>
      <c r="G540" s="491"/>
      <c r="H540" s="491"/>
      <c r="I540" s="491"/>
      <c r="J540" s="491"/>
      <c r="K540" s="491"/>
      <c r="L540" s="491"/>
      <c r="M540" s="491"/>
      <c r="N540" s="491"/>
      <c r="O540" s="491"/>
      <c r="P540" s="363">
        <v>93144.51</v>
      </c>
      <c r="Q540" s="381"/>
      <c r="R540" s="382"/>
      <c r="HH540" s="310"/>
      <c r="HI540" s="322" t="s">
        <v>169</v>
      </c>
    </row>
    <row r="541" spans="1:217" s="272" customFormat="1" ht="15" x14ac:dyDescent="0.25">
      <c r="A541" s="347"/>
      <c r="B541" s="321"/>
      <c r="C541" s="491" t="s">
        <v>168</v>
      </c>
      <c r="D541" s="491"/>
      <c r="E541" s="491"/>
      <c r="F541" s="491"/>
      <c r="G541" s="491"/>
      <c r="H541" s="491"/>
      <c r="I541" s="491"/>
      <c r="J541" s="491"/>
      <c r="K541" s="491"/>
      <c r="L541" s="491"/>
      <c r="M541" s="491"/>
      <c r="N541" s="491"/>
      <c r="O541" s="491"/>
      <c r="P541" s="363">
        <v>4272846.0199999996</v>
      </c>
      <c r="Q541" s="381"/>
      <c r="R541" s="382"/>
      <c r="HH541" s="310"/>
      <c r="HI541" s="322" t="s">
        <v>168</v>
      </c>
    </row>
    <row r="542" spans="1:217" s="272" customFormat="1" ht="15" x14ac:dyDescent="0.25">
      <c r="A542" s="347"/>
      <c r="B542" s="321"/>
      <c r="C542" s="491" t="s">
        <v>362</v>
      </c>
      <c r="D542" s="491"/>
      <c r="E542" s="491"/>
      <c r="F542" s="491"/>
      <c r="G542" s="491"/>
      <c r="H542" s="491"/>
      <c r="I542" s="491"/>
      <c r="J542" s="491"/>
      <c r="K542" s="491"/>
      <c r="L542" s="491"/>
      <c r="M542" s="491"/>
      <c r="N542" s="491"/>
      <c r="O542" s="491"/>
      <c r="P542" s="363">
        <v>190241.15</v>
      </c>
      <c r="Q542" s="381"/>
      <c r="R542" s="382"/>
      <c r="HH542" s="310"/>
      <c r="HI542" s="322" t="s">
        <v>362</v>
      </c>
    </row>
    <row r="543" spans="1:217" s="272" customFormat="1" ht="15" x14ac:dyDescent="0.25">
      <c r="A543" s="347"/>
      <c r="B543" s="321"/>
      <c r="C543" s="491" t="s">
        <v>363</v>
      </c>
      <c r="D543" s="491"/>
      <c r="E543" s="491"/>
      <c r="F543" s="491"/>
      <c r="G543" s="491"/>
      <c r="H543" s="491"/>
      <c r="I543" s="491"/>
      <c r="J543" s="491"/>
      <c r="K543" s="491"/>
      <c r="L543" s="491"/>
      <c r="M543" s="491"/>
      <c r="N543" s="491"/>
      <c r="O543" s="491"/>
      <c r="P543" s="363">
        <v>180347.39</v>
      </c>
      <c r="Q543" s="381"/>
      <c r="R543" s="382"/>
      <c r="HH543" s="310"/>
      <c r="HI543" s="322" t="s">
        <v>363</v>
      </c>
    </row>
    <row r="544" spans="1:217" s="272" customFormat="1" ht="15" x14ac:dyDescent="0.25">
      <c r="A544" s="347"/>
      <c r="B544" s="321"/>
      <c r="C544" s="491" t="s">
        <v>364</v>
      </c>
      <c r="D544" s="491"/>
      <c r="E544" s="491"/>
      <c r="F544" s="491"/>
      <c r="G544" s="491"/>
      <c r="H544" s="491"/>
      <c r="I544" s="491"/>
      <c r="J544" s="491"/>
      <c r="K544" s="491"/>
      <c r="L544" s="491"/>
      <c r="M544" s="491"/>
      <c r="N544" s="491"/>
      <c r="O544" s="491"/>
      <c r="P544" s="363">
        <v>94058.61</v>
      </c>
      <c r="Q544" s="381"/>
      <c r="R544" s="382"/>
      <c r="HH544" s="310"/>
      <c r="HI544" s="322" t="s">
        <v>364</v>
      </c>
    </row>
    <row r="545" spans="1:243" s="272" customFormat="1" ht="15" x14ac:dyDescent="0.25">
      <c r="A545" s="347"/>
      <c r="B545" s="361"/>
      <c r="C545" s="490" t="s">
        <v>425</v>
      </c>
      <c r="D545" s="490"/>
      <c r="E545" s="490"/>
      <c r="F545" s="490"/>
      <c r="G545" s="490"/>
      <c r="H545" s="490"/>
      <c r="I545" s="490"/>
      <c r="J545" s="490"/>
      <c r="K545" s="490"/>
      <c r="L545" s="490"/>
      <c r="M545" s="490"/>
      <c r="N545" s="490"/>
      <c r="O545" s="490"/>
      <c r="P545" s="366">
        <v>4775177.0999999996</v>
      </c>
      <c r="Q545" s="381"/>
      <c r="R545" s="383"/>
      <c r="HH545" s="310"/>
      <c r="HJ545" s="310" t="s">
        <v>425</v>
      </c>
    </row>
    <row r="546" spans="1:243" s="272" customFormat="1" ht="15" x14ac:dyDescent="0.25">
      <c r="A546" s="347"/>
      <c r="B546" s="321"/>
      <c r="C546" s="491" t="s">
        <v>366</v>
      </c>
      <c r="D546" s="491"/>
      <c r="E546" s="491"/>
      <c r="F546" s="491"/>
      <c r="G546" s="491"/>
      <c r="H546" s="491"/>
      <c r="I546" s="491"/>
      <c r="J546" s="491"/>
      <c r="K546" s="491"/>
      <c r="L546" s="491"/>
      <c r="M546" s="491"/>
      <c r="N546" s="491"/>
      <c r="O546" s="491"/>
      <c r="P546" s="364"/>
      <c r="Q546" s="381"/>
      <c r="R546" s="382"/>
      <c r="HH546" s="310"/>
      <c r="HI546" s="322" t="s">
        <v>366</v>
      </c>
      <c r="HJ546" s="310"/>
    </row>
    <row r="547" spans="1:243" s="272" customFormat="1" ht="15" x14ac:dyDescent="0.25">
      <c r="A547" s="347"/>
      <c r="B547" s="321"/>
      <c r="C547" s="491" t="s">
        <v>367</v>
      </c>
      <c r="D547" s="491"/>
      <c r="E547" s="491"/>
      <c r="F547" s="491"/>
      <c r="G547" s="491"/>
      <c r="H547" s="491"/>
      <c r="I547" s="491"/>
      <c r="J547" s="491"/>
      <c r="K547" s="367" t="s">
        <v>471</v>
      </c>
      <c r="L547" s="368"/>
      <c r="M547" s="368"/>
      <c r="O547" s="369"/>
      <c r="P547" s="364"/>
      <c r="Q547" s="381"/>
      <c r="R547" s="383"/>
      <c r="HH547" s="310"/>
      <c r="HJ547" s="310"/>
      <c r="HK547" s="322" t="s">
        <v>367</v>
      </c>
    </row>
    <row r="548" spans="1:243" s="272" customFormat="1" ht="15" x14ac:dyDescent="0.25">
      <c r="A548" s="347"/>
      <c r="B548" s="321"/>
      <c r="C548" s="491" t="s">
        <v>369</v>
      </c>
      <c r="D548" s="491"/>
      <c r="E548" s="491"/>
      <c r="F548" s="491"/>
      <c r="G548" s="491"/>
      <c r="H548" s="491"/>
      <c r="I548" s="491"/>
      <c r="J548" s="491"/>
      <c r="K548" s="367" t="s">
        <v>472</v>
      </c>
      <c r="L548" s="368"/>
      <c r="M548" s="368"/>
      <c r="O548" s="369"/>
      <c r="P548" s="364"/>
      <c r="Q548" s="381"/>
      <c r="R548" s="383"/>
      <c r="HH548" s="310"/>
      <c r="HJ548" s="310"/>
      <c r="HK548" s="322" t="s">
        <v>369</v>
      </c>
    </row>
    <row r="549" spans="1:243" s="390" customFormat="1" ht="1.5" customHeight="1" x14ac:dyDescent="0.2">
      <c r="A549" s="377"/>
      <c r="B549" s="355"/>
      <c r="C549" s="353"/>
      <c r="D549" s="353"/>
      <c r="E549" s="353"/>
      <c r="F549" s="353"/>
      <c r="G549" s="353"/>
      <c r="H549" s="353"/>
      <c r="I549" s="353"/>
      <c r="J549" s="353"/>
      <c r="K549" s="353"/>
      <c r="L549" s="384"/>
      <c r="M549" s="385"/>
      <c r="N549" s="386"/>
      <c r="O549" s="387"/>
      <c r="P549" s="388"/>
      <c r="Q549" s="389"/>
      <c r="R549" s="389"/>
      <c r="AB549" s="391"/>
      <c r="AC549" s="391"/>
      <c r="AD549" s="391"/>
      <c r="AE549" s="391"/>
      <c r="AF549" s="391"/>
      <c r="AG549" s="391"/>
      <c r="AH549" s="391"/>
      <c r="AI549" s="391"/>
      <c r="AJ549" s="391"/>
      <c r="AK549" s="391"/>
      <c r="AL549" s="391"/>
      <c r="AM549" s="391"/>
      <c r="AN549" s="391"/>
      <c r="AO549" s="391"/>
      <c r="AP549" s="391"/>
      <c r="AQ549" s="391"/>
      <c r="AR549" s="391"/>
      <c r="AS549" s="391"/>
      <c r="AT549" s="391"/>
      <c r="AU549" s="391"/>
      <c r="AV549" s="391"/>
      <c r="AW549" s="391"/>
      <c r="AX549" s="391"/>
      <c r="AY549" s="391"/>
      <c r="AZ549" s="391"/>
      <c r="BA549" s="391"/>
      <c r="BB549" s="391"/>
      <c r="BC549" s="391"/>
      <c r="BD549" s="391"/>
      <c r="BE549" s="391"/>
      <c r="BF549" s="391"/>
      <c r="BG549" s="391"/>
      <c r="BH549" s="391"/>
      <c r="BI549" s="391"/>
      <c r="BJ549" s="391"/>
      <c r="BK549" s="391"/>
      <c r="BL549" s="391"/>
      <c r="BM549" s="391"/>
      <c r="BN549" s="391"/>
      <c r="BO549" s="391"/>
      <c r="BP549" s="391"/>
      <c r="BQ549" s="391"/>
      <c r="BR549" s="391"/>
      <c r="BS549" s="391"/>
      <c r="BT549" s="391"/>
      <c r="BU549" s="391"/>
      <c r="BV549" s="391"/>
      <c r="BW549" s="391"/>
      <c r="BX549" s="391"/>
      <c r="BY549" s="391"/>
      <c r="BZ549" s="391"/>
      <c r="CA549" s="391"/>
      <c r="CB549" s="391"/>
      <c r="CC549" s="391"/>
      <c r="CD549" s="391"/>
      <c r="CE549" s="391"/>
      <c r="CF549" s="391"/>
      <c r="CG549" s="391"/>
      <c r="CH549" s="391"/>
      <c r="CI549" s="391"/>
      <c r="CJ549" s="391"/>
      <c r="CK549" s="391"/>
      <c r="CL549" s="391"/>
      <c r="CM549" s="391"/>
      <c r="CN549" s="391"/>
      <c r="CO549" s="391"/>
      <c r="CP549" s="391"/>
      <c r="CQ549" s="391"/>
      <c r="CR549" s="391"/>
      <c r="CS549" s="391"/>
      <c r="CT549" s="391"/>
      <c r="CU549" s="391"/>
      <c r="CV549" s="391"/>
      <c r="CW549" s="391"/>
      <c r="CX549" s="391"/>
      <c r="CY549" s="391"/>
      <c r="CZ549" s="391"/>
      <c r="DA549" s="391"/>
      <c r="DB549" s="391"/>
      <c r="DC549" s="391"/>
      <c r="DD549" s="391"/>
      <c r="DE549" s="391"/>
      <c r="DF549" s="391"/>
      <c r="DG549" s="391"/>
      <c r="DH549" s="391"/>
      <c r="DI549" s="391"/>
      <c r="DJ549" s="391"/>
      <c r="DK549" s="391"/>
      <c r="DL549" s="391"/>
      <c r="DM549" s="391"/>
      <c r="DN549" s="391"/>
      <c r="DO549" s="391"/>
      <c r="DP549" s="391"/>
      <c r="DQ549" s="391"/>
      <c r="DR549" s="391"/>
      <c r="DS549" s="391"/>
      <c r="DT549" s="391"/>
      <c r="DU549" s="391"/>
      <c r="DV549" s="391"/>
      <c r="DW549" s="391"/>
      <c r="DX549" s="391"/>
      <c r="DY549" s="391"/>
      <c r="DZ549" s="391"/>
      <c r="EA549" s="391"/>
      <c r="EB549" s="391"/>
      <c r="EC549" s="391"/>
      <c r="ED549" s="391"/>
      <c r="EE549" s="391"/>
      <c r="EF549" s="391"/>
      <c r="EG549" s="391"/>
      <c r="EH549" s="391"/>
      <c r="EI549" s="391"/>
      <c r="EJ549" s="391"/>
      <c r="EK549" s="391"/>
      <c r="EL549" s="391"/>
      <c r="EM549" s="391"/>
      <c r="EN549" s="391"/>
      <c r="EO549" s="391"/>
      <c r="EP549" s="391"/>
      <c r="EQ549" s="391"/>
      <c r="ER549" s="391"/>
      <c r="ES549" s="391"/>
      <c r="ET549" s="391"/>
      <c r="EU549" s="391"/>
      <c r="EV549" s="391"/>
      <c r="EW549" s="391"/>
      <c r="EX549" s="391"/>
      <c r="EY549" s="391"/>
      <c r="EZ549" s="391"/>
      <c r="FA549" s="391"/>
      <c r="FB549" s="391"/>
      <c r="FC549" s="391"/>
      <c r="FD549" s="391"/>
      <c r="FE549" s="391"/>
      <c r="FF549" s="391"/>
      <c r="FG549" s="391"/>
      <c r="FH549" s="391"/>
      <c r="FI549" s="391"/>
      <c r="FJ549" s="391"/>
      <c r="FK549" s="391"/>
      <c r="FL549" s="391"/>
      <c r="FM549" s="391"/>
      <c r="FN549" s="391"/>
      <c r="FO549" s="391"/>
      <c r="FP549" s="391"/>
      <c r="FQ549" s="391"/>
      <c r="FR549" s="391"/>
      <c r="FS549" s="391"/>
      <c r="FT549" s="391"/>
      <c r="FU549" s="391"/>
      <c r="FV549" s="391"/>
      <c r="FW549" s="391"/>
      <c r="FX549" s="391"/>
      <c r="FY549" s="391"/>
      <c r="FZ549" s="391"/>
      <c r="GA549" s="391"/>
      <c r="GB549" s="391"/>
      <c r="GC549" s="391"/>
      <c r="GD549" s="391"/>
      <c r="GE549" s="391"/>
      <c r="GF549" s="391"/>
      <c r="GG549" s="391"/>
      <c r="GH549" s="391"/>
      <c r="GI549" s="391"/>
      <c r="GJ549" s="391"/>
      <c r="GK549" s="391"/>
      <c r="GL549" s="391"/>
      <c r="GM549" s="391"/>
      <c r="GN549" s="391"/>
      <c r="GO549" s="391"/>
      <c r="GP549" s="391"/>
      <c r="GQ549" s="391"/>
      <c r="GR549" s="391"/>
      <c r="GS549" s="391"/>
      <c r="GT549" s="391"/>
      <c r="GU549" s="391"/>
      <c r="GV549" s="391"/>
      <c r="GW549" s="391"/>
      <c r="GX549" s="391"/>
      <c r="GY549" s="391"/>
      <c r="GZ549" s="391"/>
      <c r="HA549" s="391"/>
      <c r="HB549" s="391"/>
      <c r="HC549" s="391"/>
      <c r="HD549" s="391"/>
      <c r="HE549" s="391"/>
      <c r="HF549" s="391"/>
      <c r="HG549" s="391"/>
      <c r="HH549" s="391"/>
      <c r="HI549" s="391"/>
      <c r="HJ549" s="391"/>
      <c r="HK549" s="391"/>
      <c r="HL549" s="391"/>
      <c r="HM549" s="391"/>
      <c r="HN549" s="391"/>
      <c r="HO549" s="391"/>
      <c r="HP549" s="391"/>
      <c r="HQ549" s="391"/>
      <c r="HR549" s="391"/>
      <c r="HS549" s="391"/>
      <c r="HT549" s="391"/>
      <c r="HU549" s="391"/>
      <c r="HV549" s="391"/>
      <c r="HW549" s="391"/>
      <c r="HX549" s="391"/>
      <c r="HY549" s="391"/>
      <c r="HZ549" s="391"/>
      <c r="IA549" s="391"/>
      <c r="IB549" s="391"/>
      <c r="IC549" s="391"/>
      <c r="ID549" s="391"/>
      <c r="IE549" s="391"/>
      <c r="IF549" s="391"/>
      <c r="IG549" s="391"/>
      <c r="IH549" s="391"/>
      <c r="II549" s="391"/>
    </row>
    <row r="550" spans="1:243" s="390" customFormat="1" ht="14.25" customHeight="1" x14ac:dyDescent="0.2">
      <c r="A550" s="270"/>
      <c r="B550" s="392"/>
      <c r="C550" s="393"/>
      <c r="D550" s="393"/>
      <c r="E550" s="393"/>
      <c r="F550" s="393"/>
      <c r="G550" s="393"/>
      <c r="H550" s="393"/>
      <c r="I550" s="393"/>
      <c r="J550" s="393"/>
      <c r="K550" s="393"/>
      <c r="L550" s="394"/>
      <c r="M550" s="395"/>
      <c r="N550" s="396"/>
      <c r="O550" s="270"/>
      <c r="P550" s="270"/>
      <c r="Q550" s="389"/>
      <c r="R550" s="389"/>
      <c r="AB550" s="391"/>
      <c r="AC550" s="391"/>
      <c r="AD550" s="391"/>
      <c r="AE550" s="391"/>
      <c r="AF550" s="391"/>
      <c r="AG550" s="391"/>
      <c r="AH550" s="391"/>
      <c r="AI550" s="391"/>
      <c r="AJ550" s="391"/>
      <c r="AK550" s="391"/>
      <c r="AL550" s="391"/>
      <c r="AM550" s="391"/>
      <c r="AN550" s="391"/>
      <c r="AO550" s="391"/>
      <c r="AP550" s="391"/>
      <c r="AQ550" s="391"/>
      <c r="AR550" s="391"/>
      <c r="AS550" s="391"/>
      <c r="AT550" s="391"/>
      <c r="AU550" s="391"/>
      <c r="AV550" s="391"/>
      <c r="AW550" s="391"/>
      <c r="AX550" s="391"/>
      <c r="AY550" s="391"/>
      <c r="AZ550" s="391"/>
      <c r="BA550" s="391"/>
      <c r="BB550" s="391"/>
      <c r="BC550" s="391"/>
      <c r="BD550" s="391"/>
      <c r="BE550" s="391"/>
      <c r="BF550" s="391"/>
      <c r="BG550" s="391"/>
      <c r="BH550" s="391"/>
      <c r="BI550" s="391"/>
      <c r="BJ550" s="391"/>
      <c r="BK550" s="391"/>
      <c r="BL550" s="391"/>
      <c r="BM550" s="391"/>
      <c r="BN550" s="391"/>
      <c r="BO550" s="391"/>
      <c r="BP550" s="391"/>
      <c r="BQ550" s="391"/>
      <c r="BR550" s="391"/>
      <c r="BS550" s="391"/>
      <c r="BT550" s="391"/>
      <c r="BU550" s="391"/>
      <c r="BV550" s="391"/>
      <c r="BW550" s="391"/>
      <c r="BX550" s="391"/>
      <c r="BY550" s="391"/>
      <c r="BZ550" s="391"/>
      <c r="CA550" s="391"/>
      <c r="CB550" s="391"/>
      <c r="CC550" s="391"/>
      <c r="CD550" s="391"/>
      <c r="CE550" s="391"/>
      <c r="CF550" s="391"/>
      <c r="CG550" s="391"/>
      <c r="CH550" s="391"/>
      <c r="CI550" s="391"/>
      <c r="CJ550" s="391"/>
      <c r="CK550" s="391"/>
      <c r="CL550" s="391"/>
      <c r="CM550" s="391"/>
      <c r="CN550" s="391"/>
      <c r="CO550" s="391"/>
      <c r="CP550" s="391"/>
      <c r="CQ550" s="391"/>
      <c r="CR550" s="391"/>
      <c r="CS550" s="391"/>
      <c r="CT550" s="391"/>
      <c r="CU550" s="391"/>
      <c r="CV550" s="391"/>
      <c r="CW550" s="391"/>
      <c r="CX550" s="391"/>
      <c r="CY550" s="391"/>
      <c r="CZ550" s="391"/>
      <c r="DA550" s="391"/>
      <c r="DB550" s="391"/>
      <c r="DC550" s="391"/>
      <c r="DD550" s="391"/>
      <c r="DE550" s="391"/>
      <c r="DF550" s="391"/>
      <c r="DG550" s="391"/>
      <c r="DH550" s="391"/>
      <c r="DI550" s="391"/>
      <c r="DJ550" s="391"/>
      <c r="DK550" s="391"/>
      <c r="DL550" s="391"/>
      <c r="DM550" s="391"/>
      <c r="DN550" s="391"/>
      <c r="DO550" s="391"/>
      <c r="DP550" s="391"/>
      <c r="DQ550" s="391"/>
      <c r="DR550" s="391"/>
      <c r="DS550" s="391"/>
      <c r="DT550" s="391"/>
      <c r="DU550" s="391"/>
      <c r="DV550" s="391"/>
      <c r="DW550" s="391"/>
      <c r="DX550" s="391"/>
      <c r="DY550" s="391"/>
      <c r="DZ550" s="391"/>
      <c r="EA550" s="391"/>
      <c r="EB550" s="391"/>
      <c r="EC550" s="391"/>
      <c r="ED550" s="391"/>
      <c r="EE550" s="391"/>
      <c r="EF550" s="391"/>
      <c r="EG550" s="391"/>
      <c r="EH550" s="391"/>
      <c r="EI550" s="391"/>
      <c r="EJ550" s="391"/>
      <c r="EK550" s="391"/>
      <c r="EL550" s="391"/>
      <c r="EM550" s="391"/>
      <c r="EN550" s="391"/>
      <c r="EO550" s="391"/>
      <c r="EP550" s="391"/>
      <c r="EQ550" s="391"/>
      <c r="ER550" s="391"/>
      <c r="ES550" s="391"/>
      <c r="ET550" s="391"/>
      <c r="EU550" s="391"/>
      <c r="EV550" s="391"/>
      <c r="EW550" s="391"/>
      <c r="EX550" s="391"/>
      <c r="EY550" s="391"/>
      <c r="EZ550" s="391"/>
      <c r="FA550" s="391"/>
      <c r="FB550" s="391"/>
      <c r="FC550" s="391"/>
      <c r="FD550" s="391"/>
      <c r="FE550" s="391"/>
      <c r="FF550" s="391"/>
      <c r="FG550" s="391"/>
      <c r="FH550" s="391"/>
      <c r="FI550" s="391"/>
      <c r="FJ550" s="391"/>
      <c r="FK550" s="391"/>
      <c r="FL550" s="391"/>
      <c r="FM550" s="391"/>
      <c r="FN550" s="391"/>
      <c r="FO550" s="391"/>
      <c r="FP550" s="391"/>
      <c r="FQ550" s="391"/>
      <c r="FR550" s="391"/>
      <c r="FS550" s="391"/>
      <c r="FT550" s="391"/>
      <c r="FU550" s="391"/>
      <c r="FV550" s="391"/>
      <c r="FW550" s="391"/>
      <c r="FX550" s="391"/>
      <c r="FY550" s="391"/>
      <c r="FZ550" s="391"/>
      <c r="GA550" s="391"/>
      <c r="GB550" s="391"/>
      <c r="GC550" s="391"/>
      <c r="GD550" s="391"/>
      <c r="GE550" s="391"/>
      <c r="GF550" s="391"/>
      <c r="GG550" s="391"/>
      <c r="GH550" s="391"/>
      <c r="GI550" s="391"/>
      <c r="GJ550" s="391"/>
      <c r="GK550" s="391"/>
      <c r="GL550" s="391"/>
      <c r="GM550" s="391"/>
      <c r="GN550" s="391"/>
      <c r="GO550" s="391"/>
      <c r="GP550" s="391"/>
      <c r="GQ550" s="391"/>
      <c r="GR550" s="391"/>
      <c r="GS550" s="391"/>
      <c r="GT550" s="391"/>
      <c r="GU550" s="391"/>
      <c r="GV550" s="391"/>
      <c r="GW550" s="391"/>
      <c r="GX550" s="391"/>
      <c r="GY550" s="391"/>
      <c r="GZ550" s="391"/>
      <c r="HA550" s="391"/>
      <c r="HB550" s="391"/>
      <c r="HC550" s="391"/>
      <c r="HD550" s="391"/>
      <c r="HE550" s="391"/>
      <c r="HF550" s="391"/>
      <c r="HG550" s="391"/>
      <c r="HH550" s="391"/>
      <c r="HI550" s="391"/>
      <c r="HJ550" s="391"/>
      <c r="HK550" s="391"/>
      <c r="HL550" s="391"/>
      <c r="HM550" s="391"/>
      <c r="HN550" s="391"/>
      <c r="HO550" s="391"/>
      <c r="HP550" s="391"/>
      <c r="HQ550" s="391"/>
      <c r="HR550" s="391"/>
      <c r="HS550" s="391"/>
      <c r="HT550" s="391"/>
      <c r="HU550" s="391"/>
      <c r="HV550" s="391"/>
      <c r="HW550" s="391"/>
      <c r="HX550" s="391"/>
      <c r="HY550" s="391"/>
      <c r="HZ550" s="391"/>
      <c r="IA550" s="391"/>
      <c r="IB550" s="391"/>
      <c r="IC550" s="391"/>
      <c r="ID550" s="391"/>
      <c r="IE550" s="391"/>
      <c r="IF550" s="391"/>
      <c r="IG550" s="391"/>
      <c r="IH550" s="391"/>
      <c r="II550" s="391"/>
    </row>
    <row r="551" spans="1:243" s="289" customFormat="1" ht="15" x14ac:dyDescent="0.25">
      <c r="A551" s="273"/>
      <c r="B551" s="397" t="s">
        <v>182</v>
      </c>
      <c r="C551" s="487"/>
      <c r="D551" s="487"/>
      <c r="E551" s="487"/>
      <c r="F551" s="487"/>
      <c r="G551" s="487"/>
      <c r="H551" s="487"/>
      <c r="I551" s="488" t="s">
        <v>426</v>
      </c>
      <c r="J551" s="488"/>
      <c r="K551" s="488"/>
      <c r="L551" s="488"/>
      <c r="M551" s="488"/>
      <c r="N551" s="488"/>
      <c r="O551" s="272"/>
      <c r="P551" s="272"/>
      <c r="Q551" s="277"/>
      <c r="R551" s="277"/>
      <c r="S551" s="272"/>
      <c r="T551" s="272"/>
      <c r="U551" s="272"/>
      <c r="V551" s="272"/>
      <c r="W551" s="272"/>
      <c r="X551" s="272"/>
      <c r="Y551" s="272"/>
      <c r="Z551" s="272"/>
      <c r="AA551" s="272"/>
      <c r="AB551" s="274"/>
      <c r="AC551" s="274"/>
      <c r="AD551" s="274"/>
      <c r="AE551" s="274"/>
      <c r="AF551" s="274"/>
      <c r="AG551" s="274"/>
      <c r="AH551" s="274"/>
      <c r="AI551" s="274"/>
      <c r="AJ551" s="274"/>
      <c r="AK551" s="274"/>
      <c r="AL551" s="274"/>
      <c r="AM551" s="274"/>
      <c r="AN551" s="274"/>
      <c r="AO551" s="274"/>
      <c r="AP551" s="274"/>
      <c r="AQ551" s="274"/>
      <c r="AR551" s="274"/>
      <c r="AS551" s="274"/>
      <c r="AT551" s="274"/>
      <c r="AU551" s="274"/>
      <c r="AV551" s="274"/>
      <c r="AW551" s="274"/>
      <c r="AX551" s="274"/>
      <c r="AY551" s="274"/>
      <c r="AZ551" s="274"/>
      <c r="BA551" s="274"/>
      <c r="BB551" s="274"/>
      <c r="BC551" s="274"/>
      <c r="BD551" s="274"/>
      <c r="BE551" s="274"/>
      <c r="BF551" s="274"/>
      <c r="BG551" s="274"/>
      <c r="BH551" s="274"/>
      <c r="BI551" s="274"/>
      <c r="BJ551" s="274"/>
      <c r="BK551" s="274"/>
      <c r="BL551" s="274"/>
      <c r="BM551" s="274"/>
      <c r="BN551" s="274"/>
      <c r="BO551" s="274"/>
      <c r="BP551" s="274"/>
      <c r="BQ551" s="274"/>
      <c r="BR551" s="274"/>
      <c r="BS551" s="274"/>
      <c r="BT551" s="274"/>
      <c r="BU551" s="274"/>
      <c r="BV551" s="274"/>
      <c r="BW551" s="274"/>
      <c r="BX551" s="274"/>
      <c r="BY551" s="274"/>
      <c r="BZ551" s="274"/>
      <c r="CA551" s="274"/>
      <c r="CB551" s="274"/>
      <c r="CC551" s="274"/>
      <c r="CD551" s="274"/>
      <c r="CE551" s="274"/>
      <c r="CF551" s="274"/>
      <c r="CG551" s="274"/>
      <c r="CH551" s="274"/>
      <c r="CI551" s="274"/>
      <c r="CJ551" s="274"/>
      <c r="CK551" s="274"/>
      <c r="CL551" s="274"/>
      <c r="CM551" s="274"/>
      <c r="CN551" s="274"/>
      <c r="CO551" s="274"/>
      <c r="CP551" s="274"/>
      <c r="CQ551" s="274"/>
      <c r="CR551" s="274"/>
      <c r="CS551" s="274"/>
      <c r="CT551" s="274"/>
      <c r="CU551" s="274"/>
      <c r="CV551" s="274"/>
      <c r="CW551" s="274"/>
      <c r="CX551" s="274"/>
      <c r="CY551" s="274"/>
      <c r="CZ551" s="274"/>
      <c r="DA551" s="274"/>
      <c r="DB551" s="274"/>
      <c r="DC551" s="274"/>
      <c r="DD551" s="274"/>
      <c r="DE551" s="274"/>
      <c r="DF551" s="274"/>
      <c r="DG551" s="274"/>
      <c r="DH551" s="274"/>
      <c r="DI551" s="274"/>
      <c r="DJ551" s="274"/>
      <c r="DK551" s="274"/>
      <c r="DL551" s="274"/>
      <c r="DM551" s="274"/>
      <c r="DN551" s="274"/>
      <c r="DO551" s="274"/>
      <c r="DP551" s="274"/>
      <c r="DQ551" s="274"/>
      <c r="DR551" s="274"/>
      <c r="DS551" s="274"/>
      <c r="DT551" s="274"/>
      <c r="DU551" s="274"/>
      <c r="DV551" s="274"/>
      <c r="DW551" s="274"/>
      <c r="DX551" s="274"/>
      <c r="DY551" s="274"/>
      <c r="DZ551" s="274"/>
      <c r="EA551" s="274"/>
      <c r="EB551" s="274"/>
      <c r="EC551" s="274"/>
      <c r="ED551" s="274"/>
      <c r="EE551" s="274"/>
      <c r="EF551" s="274"/>
      <c r="EG551" s="274"/>
      <c r="EH551" s="274"/>
      <c r="EI551" s="274"/>
      <c r="EJ551" s="274"/>
      <c r="EK551" s="274"/>
      <c r="EL551" s="274"/>
      <c r="EM551" s="274"/>
      <c r="EN551" s="274"/>
      <c r="EO551" s="274"/>
      <c r="EP551" s="274"/>
      <c r="EQ551" s="274"/>
      <c r="ER551" s="274"/>
      <c r="ES551" s="274"/>
      <c r="ET551" s="274"/>
      <c r="EU551" s="274"/>
      <c r="EV551" s="274"/>
      <c r="EW551" s="274"/>
      <c r="EX551" s="274"/>
      <c r="EY551" s="274"/>
      <c r="EZ551" s="274"/>
      <c r="FA551" s="274"/>
      <c r="FB551" s="274"/>
      <c r="FC551" s="274"/>
      <c r="FD551" s="274"/>
      <c r="FE551" s="274"/>
      <c r="FF551" s="274"/>
      <c r="FG551" s="274"/>
      <c r="FH551" s="274"/>
      <c r="FI551" s="274"/>
      <c r="FJ551" s="274"/>
      <c r="FK551" s="274"/>
      <c r="FL551" s="274"/>
      <c r="FM551" s="274"/>
      <c r="FN551" s="274"/>
      <c r="FO551" s="274"/>
      <c r="FP551" s="274"/>
      <c r="FQ551" s="274"/>
      <c r="FR551" s="274"/>
      <c r="FS551" s="274"/>
      <c r="FT551" s="274"/>
      <c r="FU551" s="274"/>
      <c r="FV551" s="274"/>
      <c r="FW551" s="274"/>
      <c r="FX551" s="274"/>
      <c r="FY551" s="274"/>
      <c r="FZ551" s="274"/>
      <c r="GA551" s="274"/>
      <c r="GB551" s="274"/>
      <c r="GC551" s="274"/>
      <c r="GD551" s="274"/>
      <c r="GE551" s="274"/>
      <c r="GF551" s="274"/>
      <c r="GG551" s="274"/>
      <c r="GH551" s="274"/>
      <c r="GI551" s="274"/>
      <c r="GJ551" s="274"/>
      <c r="GK551" s="274"/>
      <c r="GL551" s="274"/>
      <c r="GM551" s="274"/>
      <c r="GN551" s="274"/>
      <c r="GO551" s="274"/>
      <c r="GP551" s="274"/>
      <c r="GQ551" s="274"/>
      <c r="GR551" s="274"/>
      <c r="GS551" s="274"/>
      <c r="GT551" s="274"/>
      <c r="GU551" s="274"/>
      <c r="GV551" s="274"/>
      <c r="GW551" s="274"/>
      <c r="GX551" s="274"/>
      <c r="GY551" s="274"/>
      <c r="GZ551" s="274"/>
      <c r="HA551" s="274"/>
      <c r="HB551" s="274"/>
      <c r="HC551" s="274"/>
      <c r="HD551" s="274"/>
      <c r="HE551" s="274"/>
      <c r="HF551" s="274"/>
      <c r="HG551" s="274"/>
      <c r="HH551" s="274"/>
      <c r="HI551" s="274"/>
      <c r="HJ551" s="274"/>
      <c r="HK551" s="274"/>
      <c r="HL551" s="274" t="s">
        <v>178</v>
      </c>
      <c r="HM551" s="274" t="s">
        <v>178</v>
      </c>
      <c r="HN551" s="274" t="s">
        <v>178</v>
      </c>
      <c r="HO551" s="274" t="s">
        <v>178</v>
      </c>
      <c r="HP551" s="274" t="s">
        <v>178</v>
      </c>
      <c r="HQ551" s="274" t="s">
        <v>178</v>
      </c>
      <c r="HR551" s="274" t="s">
        <v>426</v>
      </c>
      <c r="HS551" s="274" t="s">
        <v>178</v>
      </c>
      <c r="HT551" s="274" t="s">
        <v>178</v>
      </c>
      <c r="HU551" s="274" t="s">
        <v>178</v>
      </c>
      <c r="HV551" s="274" t="s">
        <v>178</v>
      </c>
      <c r="HW551" s="274" t="s">
        <v>178</v>
      </c>
      <c r="HX551" s="274"/>
      <c r="HY551" s="274"/>
      <c r="HZ551" s="274"/>
      <c r="IA551" s="274"/>
      <c r="IB551" s="274"/>
      <c r="IC551" s="274"/>
      <c r="ID551" s="274"/>
      <c r="IE551" s="274"/>
      <c r="IF551" s="274"/>
      <c r="IG551" s="274"/>
      <c r="IH551" s="274"/>
      <c r="II551" s="274"/>
    </row>
    <row r="552" spans="1:243" s="398" customFormat="1" ht="16.5" customHeight="1" x14ac:dyDescent="0.2">
      <c r="A552" s="279"/>
      <c r="B552" s="397"/>
      <c r="C552" s="486" t="s">
        <v>75</v>
      </c>
      <c r="D552" s="486"/>
      <c r="E552" s="486"/>
      <c r="F552" s="486"/>
      <c r="G552" s="486"/>
      <c r="H552" s="486"/>
      <c r="I552" s="486"/>
      <c r="J552" s="486"/>
      <c r="K552" s="486"/>
      <c r="L552" s="486"/>
      <c r="M552" s="486"/>
      <c r="N552" s="486"/>
      <c r="Q552" s="399"/>
      <c r="R552" s="399"/>
      <c r="AB552" s="400"/>
      <c r="AC552" s="400"/>
      <c r="AD552" s="400"/>
      <c r="AE552" s="400"/>
      <c r="AF552" s="400"/>
      <c r="AG552" s="400"/>
      <c r="AH552" s="400"/>
      <c r="AI552" s="400"/>
      <c r="AJ552" s="400"/>
      <c r="AK552" s="400"/>
      <c r="AL552" s="400"/>
      <c r="AM552" s="400"/>
      <c r="AN552" s="400"/>
      <c r="AO552" s="400"/>
      <c r="AP552" s="400"/>
      <c r="AQ552" s="400"/>
      <c r="AR552" s="400"/>
      <c r="AS552" s="400"/>
      <c r="AT552" s="400"/>
      <c r="AU552" s="400"/>
      <c r="AV552" s="400"/>
      <c r="AW552" s="400"/>
      <c r="AX552" s="400"/>
      <c r="AY552" s="400"/>
      <c r="AZ552" s="400"/>
      <c r="BA552" s="400"/>
      <c r="BB552" s="400"/>
      <c r="BC552" s="400"/>
      <c r="BD552" s="400"/>
      <c r="BE552" s="400"/>
      <c r="BF552" s="400"/>
      <c r="BG552" s="400"/>
      <c r="BH552" s="400"/>
      <c r="BI552" s="400"/>
      <c r="BJ552" s="400"/>
      <c r="BK552" s="400"/>
      <c r="BL552" s="400"/>
      <c r="BM552" s="400"/>
      <c r="BN552" s="400"/>
      <c r="BO552" s="400"/>
      <c r="BP552" s="400"/>
      <c r="BQ552" s="400"/>
      <c r="BR552" s="400"/>
      <c r="BS552" s="400"/>
      <c r="BT552" s="400"/>
      <c r="BU552" s="400"/>
      <c r="BV552" s="400"/>
      <c r="BW552" s="400"/>
      <c r="BX552" s="400"/>
      <c r="BY552" s="400"/>
      <c r="BZ552" s="400"/>
      <c r="CA552" s="400"/>
      <c r="CB552" s="400"/>
      <c r="CC552" s="400"/>
      <c r="CD552" s="400"/>
      <c r="CE552" s="400"/>
      <c r="CF552" s="400"/>
      <c r="CG552" s="400"/>
      <c r="CH552" s="400"/>
      <c r="CI552" s="400"/>
      <c r="CJ552" s="400"/>
      <c r="CK552" s="400"/>
      <c r="CL552" s="400"/>
      <c r="CM552" s="400"/>
      <c r="CN552" s="400"/>
      <c r="CO552" s="400"/>
      <c r="CP552" s="400"/>
      <c r="CQ552" s="400"/>
      <c r="CR552" s="400"/>
      <c r="CS552" s="400"/>
      <c r="CT552" s="400"/>
      <c r="CU552" s="400"/>
      <c r="CV552" s="400"/>
      <c r="CW552" s="400"/>
      <c r="CX552" s="400"/>
      <c r="CY552" s="400"/>
      <c r="CZ552" s="400"/>
      <c r="DA552" s="400"/>
      <c r="DB552" s="400"/>
      <c r="DC552" s="400"/>
      <c r="DD552" s="400"/>
      <c r="DE552" s="400"/>
      <c r="DF552" s="400"/>
      <c r="DG552" s="400"/>
      <c r="DH552" s="400"/>
      <c r="DI552" s="400"/>
      <c r="DJ552" s="400"/>
      <c r="DK552" s="400"/>
      <c r="DL552" s="400"/>
      <c r="DM552" s="400"/>
      <c r="DN552" s="400"/>
      <c r="DO552" s="400"/>
      <c r="DP552" s="400"/>
      <c r="DQ552" s="400"/>
      <c r="DR552" s="400"/>
      <c r="DS552" s="400"/>
      <c r="DT552" s="400"/>
      <c r="DU552" s="400"/>
      <c r="DV552" s="400"/>
      <c r="DW552" s="400"/>
      <c r="DX552" s="400"/>
      <c r="DY552" s="400"/>
      <c r="DZ552" s="400"/>
      <c r="EA552" s="400"/>
      <c r="EB552" s="400"/>
      <c r="EC552" s="400"/>
      <c r="ED552" s="400"/>
      <c r="EE552" s="400"/>
      <c r="EF552" s="400"/>
      <c r="EG552" s="400"/>
      <c r="EH552" s="400"/>
      <c r="EI552" s="400"/>
      <c r="EJ552" s="400"/>
      <c r="EK552" s="400"/>
      <c r="EL552" s="400"/>
      <c r="EM552" s="400"/>
      <c r="EN552" s="400"/>
      <c r="EO552" s="400"/>
      <c r="EP552" s="400"/>
      <c r="EQ552" s="400"/>
      <c r="ER552" s="400"/>
      <c r="ES552" s="400"/>
      <c r="ET552" s="400"/>
      <c r="EU552" s="400"/>
      <c r="EV552" s="400"/>
      <c r="EW552" s="400"/>
      <c r="EX552" s="400"/>
      <c r="EY552" s="400"/>
      <c r="EZ552" s="400"/>
      <c r="FA552" s="400"/>
      <c r="FB552" s="400"/>
      <c r="FC552" s="400"/>
      <c r="FD552" s="400"/>
      <c r="FE552" s="400"/>
      <c r="FF552" s="400"/>
      <c r="FG552" s="400"/>
      <c r="FH552" s="400"/>
      <c r="FI552" s="400"/>
      <c r="FJ552" s="400"/>
      <c r="FK552" s="400"/>
      <c r="FL552" s="400"/>
      <c r="FM552" s="400"/>
      <c r="FN552" s="400"/>
      <c r="FO552" s="400"/>
      <c r="FP552" s="400"/>
      <c r="FQ552" s="400"/>
      <c r="FR552" s="400"/>
      <c r="FS552" s="400"/>
      <c r="FT552" s="400"/>
      <c r="FU552" s="400"/>
      <c r="FV552" s="400"/>
      <c r="FW552" s="400"/>
      <c r="FX552" s="400"/>
      <c r="FY552" s="400"/>
      <c r="FZ552" s="400"/>
      <c r="GA552" s="400"/>
      <c r="GB552" s="400"/>
      <c r="GC552" s="400"/>
      <c r="GD552" s="400"/>
      <c r="GE552" s="400"/>
      <c r="GF552" s="400"/>
      <c r="GG552" s="400"/>
      <c r="GH552" s="400"/>
      <c r="GI552" s="400"/>
      <c r="GJ552" s="400"/>
      <c r="GK552" s="400"/>
      <c r="GL552" s="400"/>
      <c r="GM552" s="400"/>
      <c r="GN552" s="400"/>
      <c r="GO552" s="400"/>
      <c r="GP552" s="400"/>
      <c r="GQ552" s="400"/>
      <c r="GR552" s="400"/>
      <c r="GS552" s="400"/>
      <c r="GT552" s="400"/>
      <c r="GU552" s="400"/>
      <c r="GV552" s="400"/>
      <c r="GW552" s="400"/>
      <c r="GX552" s="400"/>
      <c r="GY552" s="400"/>
      <c r="GZ552" s="400"/>
      <c r="HA552" s="400"/>
      <c r="HB552" s="400"/>
      <c r="HC552" s="400"/>
      <c r="HD552" s="400"/>
      <c r="HE552" s="400"/>
      <c r="HF552" s="400"/>
      <c r="HG552" s="400"/>
      <c r="HH552" s="400"/>
      <c r="HI552" s="400"/>
      <c r="HJ552" s="400"/>
      <c r="HK552" s="400"/>
      <c r="HL552" s="400"/>
      <c r="HM552" s="400"/>
      <c r="HN552" s="400"/>
      <c r="HO552" s="400"/>
      <c r="HP552" s="400"/>
      <c r="HQ552" s="400"/>
      <c r="HR552" s="400"/>
      <c r="HS552" s="400"/>
      <c r="HT552" s="400"/>
      <c r="HU552" s="400"/>
      <c r="HV552" s="400"/>
      <c r="HW552" s="400"/>
      <c r="HX552" s="400"/>
      <c r="HY552" s="400"/>
      <c r="HZ552" s="400"/>
      <c r="IA552" s="400"/>
      <c r="IB552" s="400"/>
      <c r="IC552" s="400"/>
      <c r="ID552" s="400"/>
      <c r="IE552" s="400"/>
      <c r="IF552" s="400"/>
      <c r="IG552" s="400"/>
      <c r="IH552" s="400"/>
      <c r="II552" s="400"/>
    </row>
    <row r="553" spans="1:243" s="289" customFormat="1" ht="15" x14ac:dyDescent="0.25">
      <c r="A553" s="273"/>
      <c r="B553" s="397" t="s">
        <v>181</v>
      </c>
      <c r="C553" s="487"/>
      <c r="D553" s="487"/>
      <c r="E553" s="487"/>
      <c r="F553" s="487"/>
      <c r="G553" s="487"/>
      <c r="H553" s="487"/>
      <c r="I553" s="488"/>
      <c r="J553" s="488"/>
      <c r="K553" s="488"/>
      <c r="L553" s="488"/>
      <c r="M553" s="488"/>
      <c r="N553" s="488"/>
      <c r="O553" s="272"/>
      <c r="P553" s="272"/>
      <c r="Q553" s="277"/>
      <c r="R553" s="277"/>
      <c r="S553" s="272"/>
      <c r="T553" s="272"/>
      <c r="U553" s="272"/>
      <c r="V553" s="272"/>
      <c r="W553" s="272"/>
      <c r="X553" s="272"/>
      <c r="Y553" s="272"/>
      <c r="Z553" s="272"/>
      <c r="AA553" s="272"/>
      <c r="AB553" s="274"/>
      <c r="AC553" s="274"/>
      <c r="AD553" s="274"/>
      <c r="AE553" s="274"/>
      <c r="AF553" s="274"/>
      <c r="AG553" s="274"/>
      <c r="AH553" s="274"/>
      <c r="AI553" s="274"/>
      <c r="AJ553" s="274"/>
      <c r="AK553" s="274"/>
      <c r="AL553" s="274"/>
      <c r="AM553" s="274"/>
      <c r="AN553" s="274"/>
      <c r="AO553" s="274"/>
      <c r="AP553" s="274"/>
      <c r="AQ553" s="274"/>
      <c r="AR553" s="274"/>
      <c r="AS553" s="274"/>
      <c r="AT553" s="274"/>
      <c r="AU553" s="274"/>
      <c r="AV553" s="274"/>
      <c r="AW553" s="274"/>
      <c r="AX553" s="274"/>
      <c r="AY553" s="274"/>
      <c r="AZ553" s="274"/>
      <c r="BA553" s="274"/>
      <c r="BB553" s="274"/>
      <c r="BC553" s="274"/>
      <c r="BD553" s="274"/>
      <c r="BE553" s="274"/>
      <c r="BF553" s="274"/>
      <c r="BG553" s="274"/>
      <c r="BH553" s="274"/>
      <c r="BI553" s="274"/>
      <c r="BJ553" s="274"/>
      <c r="BK553" s="274"/>
      <c r="BL553" s="274"/>
      <c r="BM553" s="274"/>
      <c r="BN553" s="274"/>
      <c r="BO553" s="274"/>
      <c r="BP553" s="274"/>
      <c r="BQ553" s="274"/>
      <c r="BR553" s="274"/>
      <c r="BS553" s="274"/>
      <c r="BT553" s="274"/>
      <c r="BU553" s="274"/>
      <c r="BV553" s="274"/>
      <c r="BW553" s="274"/>
      <c r="BX553" s="274"/>
      <c r="BY553" s="274"/>
      <c r="BZ553" s="274"/>
      <c r="CA553" s="274"/>
      <c r="CB553" s="274"/>
      <c r="CC553" s="274"/>
      <c r="CD553" s="274"/>
      <c r="CE553" s="274"/>
      <c r="CF553" s="274"/>
      <c r="CG553" s="274"/>
      <c r="CH553" s="274"/>
      <c r="CI553" s="274"/>
      <c r="CJ553" s="274"/>
      <c r="CK553" s="274"/>
      <c r="CL553" s="274"/>
      <c r="CM553" s="274"/>
      <c r="CN553" s="274"/>
      <c r="CO553" s="274"/>
      <c r="CP553" s="274"/>
      <c r="CQ553" s="274"/>
      <c r="CR553" s="274"/>
      <c r="CS553" s="274"/>
      <c r="CT553" s="274"/>
      <c r="CU553" s="274"/>
      <c r="CV553" s="274"/>
      <c r="CW553" s="274"/>
      <c r="CX553" s="274"/>
      <c r="CY553" s="274"/>
      <c r="CZ553" s="274"/>
      <c r="DA553" s="274"/>
      <c r="DB553" s="274"/>
      <c r="DC553" s="274"/>
      <c r="DD553" s="274"/>
      <c r="DE553" s="274"/>
      <c r="DF553" s="274"/>
      <c r="DG553" s="274"/>
      <c r="DH553" s="274"/>
      <c r="DI553" s="274"/>
      <c r="DJ553" s="274"/>
      <c r="DK553" s="274"/>
      <c r="DL553" s="274"/>
      <c r="DM553" s="274"/>
      <c r="DN553" s="274"/>
      <c r="DO553" s="274"/>
      <c r="DP553" s="274"/>
      <c r="DQ553" s="274"/>
      <c r="DR553" s="274"/>
      <c r="DS553" s="274"/>
      <c r="DT553" s="274"/>
      <c r="DU553" s="274"/>
      <c r="DV553" s="274"/>
      <c r="DW553" s="274"/>
      <c r="DX553" s="274"/>
      <c r="DY553" s="274"/>
      <c r="DZ553" s="274"/>
      <c r="EA553" s="274"/>
      <c r="EB553" s="274"/>
      <c r="EC553" s="274"/>
      <c r="ED553" s="274"/>
      <c r="EE553" s="274"/>
      <c r="EF553" s="274"/>
      <c r="EG553" s="274"/>
      <c r="EH553" s="274"/>
      <c r="EI553" s="274"/>
      <c r="EJ553" s="274"/>
      <c r="EK553" s="274"/>
      <c r="EL553" s="274"/>
      <c r="EM553" s="274"/>
      <c r="EN553" s="274"/>
      <c r="EO553" s="274"/>
      <c r="EP553" s="274"/>
      <c r="EQ553" s="274"/>
      <c r="ER553" s="274"/>
      <c r="ES553" s="274"/>
      <c r="ET553" s="274"/>
      <c r="EU553" s="274"/>
      <c r="EV553" s="274"/>
      <c r="EW553" s="274"/>
      <c r="EX553" s="274"/>
      <c r="EY553" s="274"/>
      <c r="EZ553" s="274"/>
      <c r="FA553" s="274"/>
      <c r="FB553" s="274"/>
      <c r="FC553" s="274"/>
      <c r="FD553" s="274"/>
      <c r="FE553" s="274"/>
      <c r="FF553" s="274"/>
      <c r="FG553" s="274"/>
      <c r="FH553" s="274"/>
      <c r="FI553" s="274"/>
      <c r="FJ553" s="274"/>
      <c r="FK553" s="274"/>
      <c r="FL553" s="274"/>
      <c r="FM553" s="274"/>
      <c r="FN553" s="274"/>
      <c r="FO553" s="274"/>
      <c r="FP553" s="274"/>
      <c r="FQ553" s="274"/>
      <c r="FR553" s="274"/>
      <c r="FS553" s="274"/>
      <c r="FT553" s="274"/>
      <c r="FU553" s="274"/>
      <c r="FV553" s="274"/>
      <c r="FW553" s="274"/>
      <c r="FX553" s="274"/>
      <c r="FY553" s="274"/>
      <c r="FZ553" s="274"/>
      <c r="GA553" s="274"/>
      <c r="GB553" s="274"/>
      <c r="GC553" s="274"/>
      <c r="GD553" s="274"/>
      <c r="GE553" s="274"/>
      <c r="GF553" s="274"/>
      <c r="GG553" s="274"/>
      <c r="GH553" s="274"/>
      <c r="GI553" s="274"/>
      <c r="GJ553" s="274"/>
      <c r="GK553" s="274"/>
      <c r="GL553" s="274"/>
      <c r="GM553" s="274"/>
      <c r="GN553" s="274"/>
      <c r="GO553" s="274"/>
      <c r="GP553" s="274"/>
      <c r="GQ553" s="274"/>
      <c r="GR553" s="274"/>
      <c r="GS553" s="274"/>
      <c r="GT553" s="274"/>
      <c r="GU553" s="274"/>
      <c r="GV553" s="274"/>
      <c r="GW553" s="274"/>
      <c r="GX553" s="274"/>
      <c r="GY553" s="274"/>
      <c r="GZ553" s="274"/>
      <c r="HA553" s="274"/>
      <c r="HB553" s="274"/>
      <c r="HC553" s="274"/>
      <c r="HD553" s="274"/>
      <c r="HE553" s="274"/>
      <c r="HF553" s="274"/>
      <c r="HG553" s="274"/>
      <c r="HH553" s="274"/>
      <c r="HI553" s="274"/>
      <c r="HJ553" s="274"/>
      <c r="HK553" s="274"/>
      <c r="HL553" s="274"/>
      <c r="HM553" s="274"/>
      <c r="HN553" s="274"/>
      <c r="HO553" s="274"/>
      <c r="HP553" s="274"/>
      <c r="HQ553" s="274"/>
      <c r="HR553" s="274"/>
      <c r="HS553" s="274"/>
      <c r="HT553" s="274"/>
      <c r="HU553" s="274"/>
      <c r="HV553" s="274"/>
      <c r="HW553" s="274"/>
      <c r="HX553" s="274" t="s">
        <v>178</v>
      </c>
      <c r="HY553" s="274" t="s">
        <v>178</v>
      </c>
      <c r="HZ553" s="274" t="s">
        <v>178</v>
      </c>
      <c r="IA553" s="274" t="s">
        <v>178</v>
      </c>
      <c r="IB553" s="274" t="s">
        <v>178</v>
      </c>
      <c r="IC553" s="274" t="s">
        <v>178</v>
      </c>
      <c r="ID553" s="274" t="s">
        <v>178</v>
      </c>
      <c r="IE553" s="274" t="s">
        <v>178</v>
      </c>
      <c r="IF553" s="274" t="s">
        <v>178</v>
      </c>
      <c r="IG553" s="274" t="s">
        <v>178</v>
      </c>
      <c r="IH553" s="274" t="s">
        <v>178</v>
      </c>
      <c r="II553" s="274" t="s">
        <v>178</v>
      </c>
    </row>
    <row r="554" spans="1:243" s="398" customFormat="1" ht="16.5" customHeight="1" x14ac:dyDescent="0.2">
      <c r="A554" s="279"/>
      <c r="C554" s="486" t="s">
        <v>75</v>
      </c>
      <c r="D554" s="486"/>
      <c r="E554" s="486"/>
      <c r="F554" s="486"/>
      <c r="G554" s="486"/>
      <c r="H554" s="486"/>
      <c r="I554" s="486"/>
      <c r="J554" s="486"/>
      <c r="K554" s="486"/>
      <c r="L554" s="486"/>
      <c r="M554" s="486"/>
      <c r="N554" s="486"/>
      <c r="Q554" s="399"/>
      <c r="R554" s="399"/>
      <c r="AB554" s="400"/>
      <c r="AC554" s="400"/>
      <c r="AD554" s="400"/>
      <c r="AE554" s="400"/>
      <c r="AF554" s="400"/>
      <c r="AG554" s="400"/>
      <c r="AH554" s="400"/>
      <c r="AI554" s="400"/>
      <c r="AJ554" s="400"/>
      <c r="AK554" s="400"/>
      <c r="AL554" s="400"/>
      <c r="AM554" s="400"/>
      <c r="AN554" s="400"/>
      <c r="AO554" s="400"/>
      <c r="AP554" s="400"/>
      <c r="AQ554" s="400"/>
      <c r="AR554" s="400"/>
      <c r="AS554" s="400"/>
      <c r="AT554" s="400"/>
      <c r="AU554" s="400"/>
      <c r="AV554" s="400"/>
      <c r="AW554" s="400"/>
      <c r="AX554" s="400"/>
      <c r="AY554" s="400"/>
      <c r="AZ554" s="400"/>
      <c r="BA554" s="400"/>
      <c r="BB554" s="400"/>
      <c r="BC554" s="400"/>
      <c r="BD554" s="400"/>
      <c r="BE554" s="400"/>
      <c r="BF554" s="400"/>
      <c r="BG554" s="400"/>
      <c r="BH554" s="400"/>
      <c r="BI554" s="400"/>
      <c r="BJ554" s="400"/>
      <c r="BK554" s="400"/>
      <c r="BL554" s="400"/>
      <c r="BM554" s="400"/>
      <c r="BN554" s="400"/>
      <c r="BO554" s="400"/>
      <c r="BP554" s="400"/>
      <c r="BQ554" s="400"/>
      <c r="BR554" s="400"/>
      <c r="BS554" s="400"/>
      <c r="BT554" s="400"/>
      <c r="BU554" s="400"/>
      <c r="BV554" s="400"/>
      <c r="BW554" s="400"/>
      <c r="BX554" s="400"/>
      <c r="BY554" s="400"/>
      <c r="BZ554" s="400"/>
      <c r="CA554" s="400"/>
      <c r="CB554" s="400"/>
      <c r="CC554" s="400"/>
      <c r="CD554" s="400"/>
      <c r="CE554" s="400"/>
      <c r="CF554" s="400"/>
      <c r="CG554" s="400"/>
      <c r="CH554" s="400"/>
      <c r="CI554" s="400"/>
      <c r="CJ554" s="400"/>
      <c r="CK554" s="400"/>
      <c r="CL554" s="400"/>
      <c r="CM554" s="400"/>
      <c r="CN554" s="400"/>
      <c r="CO554" s="400"/>
      <c r="CP554" s="400"/>
      <c r="CQ554" s="400"/>
      <c r="CR554" s="400"/>
      <c r="CS554" s="400"/>
      <c r="CT554" s="400"/>
      <c r="CU554" s="400"/>
      <c r="CV554" s="400"/>
      <c r="CW554" s="400"/>
      <c r="CX554" s="400"/>
      <c r="CY554" s="400"/>
      <c r="CZ554" s="400"/>
      <c r="DA554" s="400"/>
      <c r="DB554" s="400"/>
      <c r="DC554" s="400"/>
      <c r="DD554" s="400"/>
      <c r="DE554" s="400"/>
      <c r="DF554" s="400"/>
      <c r="DG554" s="400"/>
      <c r="DH554" s="400"/>
      <c r="DI554" s="400"/>
      <c r="DJ554" s="400"/>
      <c r="DK554" s="400"/>
      <c r="DL554" s="400"/>
      <c r="DM554" s="400"/>
      <c r="DN554" s="400"/>
      <c r="DO554" s="400"/>
      <c r="DP554" s="400"/>
      <c r="DQ554" s="400"/>
      <c r="DR554" s="400"/>
      <c r="DS554" s="400"/>
      <c r="DT554" s="400"/>
      <c r="DU554" s="400"/>
      <c r="DV554" s="400"/>
      <c r="DW554" s="400"/>
      <c r="DX554" s="400"/>
      <c r="DY554" s="400"/>
      <c r="DZ554" s="400"/>
      <c r="EA554" s="400"/>
      <c r="EB554" s="400"/>
      <c r="EC554" s="400"/>
      <c r="ED554" s="400"/>
      <c r="EE554" s="400"/>
      <c r="EF554" s="400"/>
      <c r="EG554" s="400"/>
      <c r="EH554" s="400"/>
      <c r="EI554" s="400"/>
      <c r="EJ554" s="400"/>
      <c r="EK554" s="400"/>
      <c r="EL554" s="400"/>
      <c r="EM554" s="400"/>
      <c r="EN554" s="400"/>
      <c r="EO554" s="400"/>
      <c r="EP554" s="400"/>
      <c r="EQ554" s="400"/>
      <c r="ER554" s="400"/>
      <c r="ES554" s="400"/>
      <c r="ET554" s="400"/>
      <c r="EU554" s="400"/>
      <c r="EV554" s="400"/>
      <c r="EW554" s="400"/>
      <c r="EX554" s="400"/>
      <c r="EY554" s="400"/>
      <c r="EZ554" s="400"/>
      <c r="FA554" s="400"/>
      <c r="FB554" s="400"/>
      <c r="FC554" s="400"/>
      <c r="FD554" s="400"/>
      <c r="FE554" s="400"/>
      <c r="FF554" s="400"/>
      <c r="FG554" s="400"/>
      <c r="FH554" s="400"/>
      <c r="FI554" s="400"/>
      <c r="FJ554" s="400"/>
      <c r="FK554" s="400"/>
      <c r="FL554" s="400"/>
      <c r="FM554" s="400"/>
      <c r="FN554" s="400"/>
      <c r="FO554" s="400"/>
      <c r="FP554" s="400"/>
      <c r="FQ554" s="400"/>
      <c r="FR554" s="400"/>
      <c r="FS554" s="400"/>
      <c r="FT554" s="400"/>
      <c r="FU554" s="400"/>
      <c r="FV554" s="400"/>
      <c r="FW554" s="400"/>
      <c r="FX554" s="400"/>
      <c r="FY554" s="400"/>
      <c r="FZ554" s="400"/>
      <c r="GA554" s="400"/>
      <c r="GB554" s="400"/>
      <c r="GC554" s="400"/>
      <c r="GD554" s="400"/>
      <c r="GE554" s="400"/>
      <c r="GF554" s="400"/>
      <c r="GG554" s="400"/>
      <c r="GH554" s="400"/>
      <c r="GI554" s="400"/>
      <c r="GJ554" s="400"/>
      <c r="GK554" s="400"/>
      <c r="GL554" s="400"/>
      <c r="GM554" s="400"/>
      <c r="GN554" s="400"/>
      <c r="GO554" s="400"/>
      <c r="GP554" s="400"/>
      <c r="GQ554" s="400"/>
      <c r="GR554" s="400"/>
      <c r="GS554" s="400"/>
      <c r="GT554" s="400"/>
      <c r="GU554" s="400"/>
      <c r="GV554" s="400"/>
      <c r="GW554" s="400"/>
      <c r="GX554" s="400"/>
      <c r="GY554" s="400"/>
      <c r="GZ554" s="400"/>
      <c r="HA554" s="400"/>
      <c r="HB554" s="400"/>
      <c r="HC554" s="400"/>
      <c r="HD554" s="400"/>
      <c r="HE554" s="400"/>
      <c r="HF554" s="400"/>
      <c r="HG554" s="400"/>
      <c r="HH554" s="400"/>
      <c r="HI554" s="400"/>
      <c r="HJ554" s="400"/>
      <c r="HK554" s="400"/>
      <c r="HL554" s="400"/>
      <c r="HM554" s="400"/>
      <c r="HN554" s="400"/>
      <c r="HO554" s="400"/>
      <c r="HP554" s="400"/>
      <c r="HQ554" s="400"/>
      <c r="HR554" s="400"/>
      <c r="HS554" s="400"/>
      <c r="HT554" s="400"/>
      <c r="HU554" s="400"/>
      <c r="HV554" s="400"/>
      <c r="HW554" s="400"/>
      <c r="HX554" s="400"/>
      <c r="HY554" s="400"/>
      <c r="HZ554" s="400"/>
      <c r="IA554" s="400"/>
      <c r="IB554" s="400"/>
      <c r="IC554" s="400"/>
      <c r="ID554" s="400"/>
      <c r="IE554" s="400"/>
      <c r="IF554" s="400"/>
      <c r="IG554" s="400"/>
      <c r="IH554" s="400"/>
      <c r="II554" s="400"/>
    </row>
    <row r="555" spans="1:243" s="272" customFormat="1" ht="13.5" customHeight="1" x14ac:dyDescent="0.25">
      <c r="A555" s="270"/>
      <c r="B555" s="270"/>
      <c r="C555" s="270"/>
      <c r="D555" s="270"/>
      <c r="E555" s="270"/>
      <c r="F555" s="270"/>
      <c r="G555" s="270"/>
      <c r="H555" s="270"/>
      <c r="I555" s="270"/>
      <c r="J555" s="270"/>
      <c r="K555" s="270"/>
      <c r="L555" s="270"/>
      <c r="M555" s="270"/>
      <c r="N555" s="270"/>
      <c r="O555" s="270"/>
      <c r="P555" s="270"/>
    </row>
    <row r="556" spans="1:243" s="272" customFormat="1" ht="27" customHeight="1" x14ac:dyDescent="0.25">
      <c r="A556" s="485" t="s">
        <v>427</v>
      </c>
      <c r="B556" s="489"/>
      <c r="C556" s="489"/>
      <c r="D556" s="489"/>
      <c r="E556" s="489"/>
      <c r="F556" s="489"/>
      <c r="G556" s="489"/>
      <c r="H556" s="489"/>
      <c r="I556" s="489"/>
      <c r="J556" s="489"/>
      <c r="K556" s="489"/>
      <c r="L556" s="489"/>
      <c r="M556" s="489"/>
      <c r="N556" s="489"/>
      <c r="O556" s="489"/>
      <c r="P556" s="489"/>
    </row>
    <row r="557" spans="1:243" s="272" customFormat="1" ht="16.5" customHeight="1" x14ac:dyDescent="0.25">
      <c r="A557" s="485" t="s">
        <v>180</v>
      </c>
      <c r="B557" s="485"/>
      <c r="C557" s="485"/>
      <c r="D557" s="485"/>
      <c r="E557" s="485"/>
      <c r="F557" s="485"/>
      <c r="G557" s="485"/>
      <c r="H557" s="485"/>
      <c r="I557" s="485"/>
      <c r="J557" s="485"/>
      <c r="K557" s="485"/>
      <c r="L557" s="485"/>
      <c r="M557" s="485"/>
      <c r="N557" s="485"/>
      <c r="O557" s="485"/>
      <c r="P557" s="485"/>
    </row>
    <row r="558" spans="1:243" s="272" customFormat="1" ht="14.25" customHeight="1" x14ac:dyDescent="0.25">
      <c r="A558" s="485" t="s">
        <v>179</v>
      </c>
      <c r="B558" s="485"/>
      <c r="C558" s="485"/>
      <c r="D558" s="485"/>
      <c r="E558" s="485"/>
      <c r="F558" s="485"/>
      <c r="G558" s="485"/>
      <c r="H558" s="485"/>
      <c r="I558" s="485"/>
      <c r="J558" s="485"/>
      <c r="K558" s="485"/>
      <c r="L558" s="485"/>
      <c r="M558" s="485"/>
      <c r="N558" s="485"/>
      <c r="O558" s="485"/>
      <c r="P558" s="485"/>
    </row>
    <row r="560" spans="1:243" s="272" customFormat="1" ht="15" x14ac:dyDescent="0.25">
      <c r="A560" s="270"/>
    </row>
    <row r="561" spans="1:1" s="272" customFormat="1" ht="15" x14ac:dyDescent="0.25">
      <c r="A561" s="270"/>
    </row>
    <row r="562" spans="1:1" s="272" customFormat="1" ht="15" x14ac:dyDescent="0.25">
      <c r="A562" s="270"/>
    </row>
    <row r="563" spans="1:1" s="272" customFormat="1" ht="15" x14ac:dyDescent="0.25">
      <c r="A563" s="270"/>
    </row>
    <row r="564" spans="1:1" s="272" customFormat="1" ht="15" x14ac:dyDescent="0.25">
      <c r="A564" s="270"/>
    </row>
    <row r="565" spans="1:1" s="272" customFormat="1" ht="15" x14ac:dyDescent="0.25">
      <c r="A565" s="270"/>
    </row>
    <row r="566" spans="1:1" s="272" customFormat="1" ht="15" x14ac:dyDescent="0.25">
      <c r="A566" s="270"/>
    </row>
    <row r="567" spans="1:1" s="272" customFormat="1" ht="15" x14ac:dyDescent="0.25">
      <c r="A567" s="270"/>
    </row>
    <row r="568" spans="1:1" s="272" customFormat="1" ht="15" x14ac:dyDescent="0.25">
      <c r="A568" s="270"/>
    </row>
    <row r="569" spans="1:1" s="272" customFormat="1" ht="15" x14ac:dyDescent="0.25">
      <c r="A569" s="270"/>
    </row>
    <row r="570" spans="1:1" s="272" customFormat="1" ht="15" x14ac:dyDescent="0.25">
      <c r="A570" s="270"/>
    </row>
    <row r="571" spans="1:1" s="272" customFormat="1" ht="15" x14ac:dyDescent="0.25">
      <c r="A571" s="270"/>
    </row>
    <row r="572" spans="1:1" s="272" customFormat="1" ht="15" x14ac:dyDescent="0.25">
      <c r="A572" s="270"/>
    </row>
    <row r="573" spans="1:1" s="272" customFormat="1" ht="15" x14ac:dyDescent="0.25">
      <c r="A573" s="270"/>
    </row>
    <row r="574" spans="1:1" s="272" customFormat="1" ht="15" x14ac:dyDescent="0.25">
      <c r="A574" s="270"/>
    </row>
    <row r="575" spans="1:1" s="272" customFormat="1" ht="15" x14ac:dyDescent="0.25">
      <c r="A575" s="270"/>
    </row>
    <row r="576" spans="1:1" s="272" customFormat="1" ht="15" x14ac:dyDescent="0.25">
      <c r="A576" s="270"/>
    </row>
    <row r="577" spans="1:1" s="272" customFormat="1" ht="15" x14ac:dyDescent="0.25">
      <c r="A577" s="270"/>
    </row>
    <row r="578" spans="1:1" s="272" customFormat="1" ht="15" x14ac:dyDescent="0.25">
      <c r="A578" s="270"/>
    </row>
    <row r="579" spans="1:1" s="272" customFormat="1" ht="15" x14ac:dyDescent="0.25">
      <c r="A579" s="270"/>
    </row>
    <row r="580" spans="1:1" s="272" customFormat="1" ht="15" x14ac:dyDescent="0.25">
      <c r="A580" s="270"/>
    </row>
    <row r="581" spans="1:1" s="272" customFormat="1" ht="15" x14ac:dyDescent="0.25">
      <c r="A581" s="270"/>
    </row>
    <row r="582" spans="1:1" s="272" customFormat="1" ht="15" x14ac:dyDescent="0.25">
      <c r="A582" s="270"/>
    </row>
    <row r="583" spans="1:1" s="272" customFormat="1" ht="15" x14ac:dyDescent="0.25">
      <c r="A583" s="270"/>
    </row>
    <row r="584" spans="1:1" s="272" customFormat="1" ht="15" x14ac:dyDescent="0.25">
      <c r="A584" s="270"/>
    </row>
    <row r="585" spans="1:1" s="272" customFormat="1" ht="15" x14ac:dyDescent="0.25">
      <c r="A585" s="270"/>
    </row>
    <row r="586" spans="1:1" s="272" customFormat="1" ht="15" x14ac:dyDescent="0.25">
      <c r="A586" s="270"/>
    </row>
    <row r="587" spans="1:1" s="272" customFormat="1" ht="15" x14ac:dyDescent="0.25">
      <c r="A587" s="270"/>
    </row>
    <row r="588" spans="1:1" s="272" customFormat="1" ht="15" x14ac:dyDescent="0.25">
      <c r="A588" s="270"/>
    </row>
    <row r="589" spans="1:1" s="272" customFormat="1" ht="15" x14ac:dyDescent="0.25">
      <c r="A589" s="270"/>
    </row>
    <row r="590" spans="1:1" s="272" customFormat="1" ht="15" x14ac:dyDescent="0.25">
      <c r="A590" s="270"/>
    </row>
    <row r="591" spans="1:1" s="272" customFormat="1" ht="15" x14ac:dyDescent="0.25">
      <c r="A591" s="270"/>
    </row>
    <row r="592" spans="1:1" s="272" customFormat="1" ht="15" x14ac:dyDescent="0.25">
      <c r="A592" s="270"/>
    </row>
  </sheetData>
  <mergeCells count="547">
    <mergeCell ref="A4:F4"/>
    <mergeCell ref="G4:P4"/>
    <mergeCell ref="A5:F5"/>
    <mergeCell ref="G5:P5"/>
    <mergeCell ref="A6:F6"/>
    <mergeCell ref="G6:P6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B24:F24"/>
    <mergeCell ref="C26:F26"/>
    <mergeCell ref="A35:A37"/>
    <mergeCell ref="B35:B37"/>
    <mergeCell ref="C35:G37"/>
    <mergeCell ref="H35:H37"/>
    <mergeCell ref="A16:P16"/>
    <mergeCell ref="A17:P17"/>
    <mergeCell ref="A18:P18"/>
    <mergeCell ref="A20:P20"/>
    <mergeCell ref="A21:P21"/>
    <mergeCell ref="B23:F23"/>
    <mergeCell ref="C42:G42"/>
    <mergeCell ref="C43:P43"/>
    <mergeCell ref="C44:P44"/>
    <mergeCell ref="C45:G45"/>
    <mergeCell ref="C46:G46"/>
    <mergeCell ref="C47:G47"/>
    <mergeCell ref="I35:K36"/>
    <mergeCell ref="L35:P36"/>
    <mergeCell ref="C38:G38"/>
    <mergeCell ref="A39:P39"/>
    <mergeCell ref="A40:P40"/>
    <mergeCell ref="A41:P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A66:P66"/>
    <mergeCell ref="C67:G67"/>
    <mergeCell ref="C68:P68"/>
    <mergeCell ref="C69:P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2:O92"/>
    <mergeCell ref="C93:O93"/>
    <mergeCell ref="C94:O94"/>
    <mergeCell ref="C95:O95"/>
    <mergeCell ref="C96:O96"/>
    <mergeCell ref="C84:G84"/>
    <mergeCell ref="C85:G85"/>
    <mergeCell ref="C86:G86"/>
    <mergeCell ref="C87:G87"/>
    <mergeCell ref="C88:G88"/>
    <mergeCell ref="C89:G89"/>
    <mergeCell ref="C103:O103"/>
    <mergeCell ref="C104:O104"/>
    <mergeCell ref="C105:O105"/>
    <mergeCell ref="C106:O106"/>
    <mergeCell ref="C107:O107"/>
    <mergeCell ref="C108:O108"/>
    <mergeCell ref="C97:O97"/>
    <mergeCell ref="C98:O98"/>
    <mergeCell ref="C99:O99"/>
    <mergeCell ref="C100:O100"/>
    <mergeCell ref="C101:O101"/>
    <mergeCell ref="C102:O102"/>
    <mergeCell ref="A115:P115"/>
    <mergeCell ref="A116:P116"/>
    <mergeCell ref="C117:G117"/>
    <mergeCell ref="C118:P118"/>
    <mergeCell ref="C119:P119"/>
    <mergeCell ref="C120:G120"/>
    <mergeCell ref="C109:O109"/>
    <mergeCell ref="C110:O110"/>
    <mergeCell ref="C111:O111"/>
    <mergeCell ref="C112:J112"/>
    <mergeCell ref="C113:J113"/>
    <mergeCell ref="A114:P114"/>
    <mergeCell ref="C127:G127"/>
    <mergeCell ref="C128:G128"/>
    <mergeCell ref="C129:G129"/>
    <mergeCell ref="A130:P130"/>
    <mergeCell ref="C131:G131"/>
    <mergeCell ref="C132:P132"/>
    <mergeCell ref="C121:G121"/>
    <mergeCell ref="C122:G122"/>
    <mergeCell ref="C123:G123"/>
    <mergeCell ref="C124:G124"/>
    <mergeCell ref="C125:G125"/>
    <mergeCell ref="C126:G126"/>
    <mergeCell ref="C139:G139"/>
    <mergeCell ref="C140:G140"/>
    <mergeCell ref="C141:G141"/>
    <mergeCell ref="C142:G142"/>
    <mergeCell ref="C143:G143"/>
    <mergeCell ref="A144:P144"/>
    <mergeCell ref="C133:P133"/>
    <mergeCell ref="C134:G134"/>
    <mergeCell ref="C135:G135"/>
    <mergeCell ref="C136:G136"/>
    <mergeCell ref="C137:G137"/>
    <mergeCell ref="C138:G138"/>
    <mergeCell ref="C151:G151"/>
    <mergeCell ref="C152:G152"/>
    <mergeCell ref="C153:G153"/>
    <mergeCell ref="C154:G154"/>
    <mergeCell ref="C155:G155"/>
    <mergeCell ref="C156:G156"/>
    <mergeCell ref="C145:G145"/>
    <mergeCell ref="C146:P146"/>
    <mergeCell ref="C147:P147"/>
    <mergeCell ref="C148:G148"/>
    <mergeCell ref="C149:G149"/>
    <mergeCell ref="C150:G150"/>
    <mergeCell ref="C163:G163"/>
    <mergeCell ref="C164:G164"/>
    <mergeCell ref="A165:P165"/>
    <mergeCell ref="C166:G166"/>
    <mergeCell ref="C167:P167"/>
    <mergeCell ref="C168:P168"/>
    <mergeCell ref="C157:G157"/>
    <mergeCell ref="C158:G158"/>
    <mergeCell ref="C159:G159"/>
    <mergeCell ref="C160:G160"/>
    <mergeCell ref="C161:G161"/>
    <mergeCell ref="C162:G162"/>
    <mergeCell ref="C175:G175"/>
    <mergeCell ref="C176:G176"/>
    <mergeCell ref="C177:G177"/>
    <mergeCell ref="C178:G178"/>
    <mergeCell ref="C179:G179"/>
    <mergeCell ref="C180:G180"/>
    <mergeCell ref="C169:G169"/>
    <mergeCell ref="C170:G170"/>
    <mergeCell ref="C171:G171"/>
    <mergeCell ref="C172:G172"/>
    <mergeCell ref="C173:G173"/>
    <mergeCell ref="C174:G174"/>
    <mergeCell ref="C187:G187"/>
    <mergeCell ref="C188:G188"/>
    <mergeCell ref="C189:G189"/>
    <mergeCell ref="A190:P190"/>
    <mergeCell ref="C191:G191"/>
    <mergeCell ref="C192:P192"/>
    <mergeCell ref="C181:G181"/>
    <mergeCell ref="C182:G182"/>
    <mergeCell ref="C183:G183"/>
    <mergeCell ref="C184:G184"/>
    <mergeCell ref="C185:G185"/>
    <mergeCell ref="C186:G186"/>
    <mergeCell ref="C199:G199"/>
    <mergeCell ref="C200:G200"/>
    <mergeCell ref="C201:G201"/>
    <mergeCell ref="C202:G202"/>
    <mergeCell ref="C203:G203"/>
    <mergeCell ref="C204:G204"/>
    <mergeCell ref="C193:P193"/>
    <mergeCell ref="C194:G194"/>
    <mergeCell ref="C195:G195"/>
    <mergeCell ref="C196:G196"/>
    <mergeCell ref="C197:G197"/>
    <mergeCell ref="C198:G198"/>
    <mergeCell ref="C211:G211"/>
    <mergeCell ref="C212:G212"/>
    <mergeCell ref="C213:G213"/>
    <mergeCell ref="C214:G214"/>
    <mergeCell ref="A215:P215"/>
    <mergeCell ref="C216:G216"/>
    <mergeCell ref="C205:G205"/>
    <mergeCell ref="C206:G206"/>
    <mergeCell ref="C207:G207"/>
    <mergeCell ref="C208:G208"/>
    <mergeCell ref="C209:G209"/>
    <mergeCell ref="C210:G210"/>
    <mergeCell ref="C223:G223"/>
    <mergeCell ref="C224:G224"/>
    <mergeCell ref="C225:G225"/>
    <mergeCell ref="C226:G226"/>
    <mergeCell ref="C227:G227"/>
    <mergeCell ref="C228:G228"/>
    <mergeCell ref="C217:P217"/>
    <mergeCell ref="C218:P218"/>
    <mergeCell ref="C219:G219"/>
    <mergeCell ref="C220:G220"/>
    <mergeCell ref="C221:G221"/>
    <mergeCell ref="C222:G222"/>
    <mergeCell ref="C235:G235"/>
    <mergeCell ref="C236:G236"/>
    <mergeCell ref="C237:G237"/>
    <mergeCell ref="C238:G238"/>
    <mergeCell ref="C239:G239"/>
    <mergeCell ref="A240:P240"/>
    <mergeCell ref="C229:G229"/>
    <mergeCell ref="C230:G230"/>
    <mergeCell ref="C231:G231"/>
    <mergeCell ref="C232:G232"/>
    <mergeCell ref="C233:G233"/>
    <mergeCell ref="C234:G234"/>
    <mergeCell ref="C247:G247"/>
    <mergeCell ref="C248:G248"/>
    <mergeCell ref="C249:G249"/>
    <mergeCell ref="C250:G250"/>
    <mergeCell ref="C251:G251"/>
    <mergeCell ref="C252:G252"/>
    <mergeCell ref="C241:G241"/>
    <mergeCell ref="C242:P242"/>
    <mergeCell ref="C243:P243"/>
    <mergeCell ref="C244:G244"/>
    <mergeCell ref="C245:G245"/>
    <mergeCell ref="C246:G246"/>
    <mergeCell ref="C259:G259"/>
    <mergeCell ref="C260:G260"/>
    <mergeCell ref="C261:G261"/>
    <mergeCell ref="C262:G262"/>
    <mergeCell ref="C263:G263"/>
    <mergeCell ref="C264:G264"/>
    <mergeCell ref="C253:G253"/>
    <mergeCell ref="C254:G254"/>
    <mergeCell ref="C255:G255"/>
    <mergeCell ref="C256:G256"/>
    <mergeCell ref="C257:G257"/>
    <mergeCell ref="C258:G258"/>
    <mergeCell ref="C271:G271"/>
    <mergeCell ref="C272:G272"/>
    <mergeCell ref="C273:G273"/>
    <mergeCell ref="C274:G274"/>
    <mergeCell ref="C275:G275"/>
    <mergeCell ref="C276:G276"/>
    <mergeCell ref="A265:P265"/>
    <mergeCell ref="C266:G266"/>
    <mergeCell ref="C267:P267"/>
    <mergeCell ref="C268:P268"/>
    <mergeCell ref="C269:G269"/>
    <mergeCell ref="C270:G270"/>
    <mergeCell ref="C283:G283"/>
    <mergeCell ref="C284:G284"/>
    <mergeCell ref="C285:G285"/>
    <mergeCell ref="C286:G286"/>
    <mergeCell ref="C287:G287"/>
    <mergeCell ref="C288:G288"/>
    <mergeCell ref="C277:G277"/>
    <mergeCell ref="C278:G278"/>
    <mergeCell ref="C279:G279"/>
    <mergeCell ref="C280:G280"/>
    <mergeCell ref="C281:G281"/>
    <mergeCell ref="C282:G282"/>
    <mergeCell ref="C295:G295"/>
    <mergeCell ref="C296:G296"/>
    <mergeCell ref="C297:G297"/>
    <mergeCell ref="C298:G298"/>
    <mergeCell ref="C299:G299"/>
    <mergeCell ref="C300:G300"/>
    <mergeCell ref="C289:G289"/>
    <mergeCell ref="A290:P290"/>
    <mergeCell ref="C291:G291"/>
    <mergeCell ref="C292:P292"/>
    <mergeCell ref="C293:P293"/>
    <mergeCell ref="C294:G294"/>
    <mergeCell ref="C307:G307"/>
    <mergeCell ref="C308:G308"/>
    <mergeCell ref="C309:G309"/>
    <mergeCell ref="C310:G310"/>
    <mergeCell ref="C311:G311"/>
    <mergeCell ref="C312:G312"/>
    <mergeCell ref="C301:G301"/>
    <mergeCell ref="C302:G302"/>
    <mergeCell ref="C303:G303"/>
    <mergeCell ref="C304:G304"/>
    <mergeCell ref="C305:G305"/>
    <mergeCell ref="C306:G306"/>
    <mergeCell ref="C319:G319"/>
    <mergeCell ref="C320:G320"/>
    <mergeCell ref="C321:G321"/>
    <mergeCell ref="C322:G322"/>
    <mergeCell ref="C323:G323"/>
    <mergeCell ref="C324:G324"/>
    <mergeCell ref="C313:G313"/>
    <mergeCell ref="C314:G314"/>
    <mergeCell ref="A315:P315"/>
    <mergeCell ref="C316:G316"/>
    <mergeCell ref="C317:P317"/>
    <mergeCell ref="C318:P318"/>
    <mergeCell ref="C331:G331"/>
    <mergeCell ref="C332:G332"/>
    <mergeCell ref="C333:G333"/>
    <mergeCell ref="C334:G334"/>
    <mergeCell ref="C335:G335"/>
    <mergeCell ref="C336:G336"/>
    <mergeCell ref="C325:G325"/>
    <mergeCell ref="C326:G326"/>
    <mergeCell ref="C327:G327"/>
    <mergeCell ref="C328:G328"/>
    <mergeCell ref="C329:G329"/>
    <mergeCell ref="C330:G330"/>
    <mergeCell ref="C343:P343"/>
    <mergeCell ref="C344:G344"/>
    <mergeCell ref="C345:G345"/>
    <mergeCell ref="C346:G346"/>
    <mergeCell ref="C347:G347"/>
    <mergeCell ref="C348:G348"/>
    <mergeCell ref="C337:G337"/>
    <mergeCell ref="C338:G338"/>
    <mergeCell ref="C339:G339"/>
    <mergeCell ref="A340:P340"/>
    <mergeCell ref="C341:G341"/>
    <mergeCell ref="C342:P342"/>
    <mergeCell ref="C355:G355"/>
    <mergeCell ref="C356:G356"/>
    <mergeCell ref="C357:G357"/>
    <mergeCell ref="C358:G358"/>
    <mergeCell ref="C359:G359"/>
    <mergeCell ref="C360:G360"/>
    <mergeCell ref="C349:G349"/>
    <mergeCell ref="C350:G350"/>
    <mergeCell ref="C351:G351"/>
    <mergeCell ref="C352:G352"/>
    <mergeCell ref="C353:G353"/>
    <mergeCell ref="C354:G354"/>
    <mergeCell ref="C368:O368"/>
    <mergeCell ref="C369:O369"/>
    <mergeCell ref="C370:O370"/>
    <mergeCell ref="C371:O371"/>
    <mergeCell ref="C372:O372"/>
    <mergeCell ref="C373:O373"/>
    <mergeCell ref="C361:G361"/>
    <mergeCell ref="C362:G362"/>
    <mergeCell ref="C363:G363"/>
    <mergeCell ref="C364:G364"/>
    <mergeCell ref="C366:O366"/>
    <mergeCell ref="C367:O367"/>
    <mergeCell ref="C380:O380"/>
    <mergeCell ref="C381:O381"/>
    <mergeCell ref="C382:O382"/>
    <mergeCell ref="C383:O383"/>
    <mergeCell ref="C384:O384"/>
    <mergeCell ref="C385:O385"/>
    <mergeCell ref="C374:O374"/>
    <mergeCell ref="C375:O375"/>
    <mergeCell ref="C376:O376"/>
    <mergeCell ref="C377:O377"/>
    <mergeCell ref="C378:O378"/>
    <mergeCell ref="C379:O379"/>
    <mergeCell ref="C392:G392"/>
    <mergeCell ref="C393:P393"/>
    <mergeCell ref="C394:G394"/>
    <mergeCell ref="C395:G395"/>
    <mergeCell ref="C396:G396"/>
    <mergeCell ref="C397:G397"/>
    <mergeCell ref="C386:J386"/>
    <mergeCell ref="C387:J387"/>
    <mergeCell ref="A388:P388"/>
    <mergeCell ref="A389:P389"/>
    <mergeCell ref="A390:P390"/>
    <mergeCell ref="A391:P391"/>
    <mergeCell ref="C404:G404"/>
    <mergeCell ref="C405:G405"/>
    <mergeCell ref="C406:G406"/>
    <mergeCell ref="C407:G407"/>
    <mergeCell ref="C408:G408"/>
    <mergeCell ref="C409:G409"/>
    <mergeCell ref="C398:G398"/>
    <mergeCell ref="C399:G399"/>
    <mergeCell ref="C400:G400"/>
    <mergeCell ref="C401:G401"/>
    <mergeCell ref="C402:G402"/>
    <mergeCell ref="C403:G403"/>
    <mergeCell ref="C416:G416"/>
    <mergeCell ref="C417:G417"/>
    <mergeCell ref="C418:G418"/>
    <mergeCell ref="C419:G419"/>
    <mergeCell ref="C420:G420"/>
    <mergeCell ref="C421:G421"/>
    <mergeCell ref="C410:G410"/>
    <mergeCell ref="A411:P411"/>
    <mergeCell ref="C412:G412"/>
    <mergeCell ref="C413:P413"/>
    <mergeCell ref="C414:G414"/>
    <mergeCell ref="C415:G415"/>
    <mergeCell ref="C428:G428"/>
    <mergeCell ref="C429:G429"/>
    <mergeCell ref="C430:G430"/>
    <mergeCell ref="A431:P431"/>
    <mergeCell ref="C432:G432"/>
    <mergeCell ref="C433:P433"/>
    <mergeCell ref="C422:G422"/>
    <mergeCell ref="C423:G423"/>
    <mergeCell ref="C424:G424"/>
    <mergeCell ref="C425:G425"/>
    <mergeCell ref="C426:G426"/>
    <mergeCell ref="C427:G427"/>
    <mergeCell ref="C440:G440"/>
    <mergeCell ref="C441:G441"/>
    <mergeCell ref="C442:G442"/>
    <mergeCell ref="C443:G443"/>
    <mergeCell ref="C444:G444"/>
    <mergeCell ref="C445:G445"/>
    <mergeCell ref="C434:G434"/>
    <mergeCell ref="C435:G435"/>
    <mergeCell ref="C436:G436"/>
    <mergeCell ref="C437:G437"/>
    <mergeCell ref="C438:G438"/>
    <mergeCell ref="C439:G439"/>
    <mergeCell ref="C452:G452"/>
    <mergeCell ref="C453:P453"/>
    <mergeCell ref="C454:G454"/>
    <mergeCell ref="C455:G455"/>
    <mergeCell ref="C456:G456"/>
    <mergeCell ref="C457:G457"/>
    <mergeCell ref="C446:G446"/>
    <mergeCell ref="C447:G447"/>
    <mergeCell ref="C448:G448"/>
    <mergeCell ref="C449:G449"/>
    <mergeCell ref="C450:G450"/>
    <mergeCell ref="A451:P451"/>
    <mergeCell ref="C464:G464"/>
    <mergeCell ref="C465:G465"/>
    <mergeCell ref="C466:G466"/>
    <mergeCell ref="C467:G467"/>
    <mergeCell ref="C468:G468"/>
    <mergeCell ref="C470:O470"/>
    <mergeCell ref="C458:G458"/>
    <mergeCell ref="C459:G459"/>
    <mergeCell ref="C460:G460"/>
    <mergeCell ref="C461:G461"/>
    <mergeCell ref="C462:G462"/>
    <mergeCell ref="C463:G463"/>
    <mergeCell ref="C477:O477"/>
    <mergeCell ref="C478:O478"/>
    <mergeCell ref="C479:O479"/>
    <mergeCell ref="C480:O480"/>
    <mergeCell ref="C481:O481"/>
    <mergeCell ref="C482:O482"/>
    <mergeCell ref="C471:O471"/>
    <mergeCell ref="C472:O472"/>
    <mergeCell ref="C473:O473"/>
    <mergeCell ref="C474:O474"/>
    <mergeCell ref="C475:O475"/>
    <mergeCell ref="C476:O476"/>
    <mergeCell ref="C489:O489"/>
    <mergeCell ref="C490:O490"/>
    <mergeCell ref="C491:O491"/>
    <mergeCell ref="C492:O492"/>
    <mergeCell ref="C493:O493"/>
    <mergeCell ref="C494:O494"/>
    <mergeCell ref="C483:O483"/>
    <mergeCell ref="C484:O484"/>
    <mergeCell ref="C485:O485"/>
    <mergeCell ref="C486:O486"/>
    <mergeCell ref="C487:O487"/>
    <mergeCell ref="C488:O488"/>
    <mergeCell ref="C501:G501"/>
    <mergeCell ref="C502:P502"/>
    <mergeCell ref="C503:P503"/>
    <mergeCell ref="C504:G504"/>
    <mergeCell ref="C505:G505"/>
    <mergeCell ref="C506:P506"/>
    <mergeCell ref="C495:O495"/>
    <mergeCell ref="C496:O496"/>
    <mergeCell ref="C497:O497"/>
    <mergeCell ref="C498:J498"/>
    <mergeCell ref="C499:J499"/>
    <mergeCell ref="A500:P500"/>
    <mergeCell ref="C514:O514"/>
    <mergeCell ref="C515:O515"/>
    <mergeCell ref="C516:O516"/>
    <mergeCell ref="C518:O518"/>
    <mergeCell ref="C519:O519"/>
    <mergeCell ref="C520:O520"/>
    <mergeCell ref="C507:P507"/>
    <mergeCell ref="C508:G508"/>
    <mergeCell ref="C509:G509"/>
    <mergeCell ref="C510:P510"/>
    <mergeCell ref="C511:P511"/>
    <mergeCell ref="C512:G512"/>
    <mergeCell ref="C527:O527"/>
    <mergeCell ref="C528:O528"/>
    <mergeCell ref="C529:O529"/>
    <mergeCell ref="C530:O530"/>
    <mergeCell ref="C531:O531"/>
    <mergeCell ref="C532:O532"/>
    <mergeCell ref="C521:O521"/>
    <mergeCell ref="C522:O522"/>
    <mergeCell ref="C523:O523"/>
    <mergeCell ref="C524:O524"/>
    <mergeCell ref="C525:O525"/>
    <mergeCell ref="C526:O526"/>
    <mergeCell ref="C539:O539"/>
    <mergeCell ref="C540:O540"/>
    <mergeCell ref="C541:O541"/>
    <mergeCell ref="C542:O542"/>
    <mergeCell ref="C543:O543"/>
    <mergeCell ref="C544:O544"/>
    <mergeCell ref="C533:O533"/>
    <mergeCell ref="C534:O534"/>
    <mergeCell ref="C535:O535"/>
    <mergeCell ref="C536:O536"/>
    <mergeCell ref="C537:O537"/>
    <mergeCell ref="C538:O538"/>
    <mergeCell ref="A558:P558"/>
    <mergeCell ref="C552:N552"/>
    <mergeCell ref="C553:H553"/>
    <mergeCell ref="I553:N553"/>
    <mergeCell ref="C554:N554"/>
    <mergeCell ref="A556:P556"/>
    <mergeCell ref="A557:P557"/>
    <mergeCell ref="C545:O545"/>
    <mergeCell ref="C546:O546"/>
    <mergeCell ref="C547:J547"/>
    <mergeCell ref="C548:J548"/>
    <mergeCell ref="C551:H551"/>
    <mergeCell ref="I551:N55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0" fitToHeight="0" orientation="landscape" r:id="rId1"/>
  <headerFooter>
    <oddFooter>&amp;RСтраница &amp;P</oddFooter>
  </headerFooter>
  <rowBreaks count="1" manualBreakCount="1">
    <brk id="34" max="59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L20"/>
  <sheetViews>
    <sheetView view="pageBreakPreview" zoomScaleNormal="85" zoomScaleSheetLayoutView="100" workbookViewId="0">
      <selection activeCell="D19" sqref="D19"/>
    </sheetView>
  </sheetViews>
  <sheetFormatPr defaultRowHeight="15" x14ac:dyDescent="0.25"/>
  <cols>
    <col min="1" max="1" width="6.5703125" style="86" customWidth="1"/>
    <col min="2" max="2" width="40.5703125" style="89" customWidth="1"/>
    <col min="3" max="3" width="23.42578125" style="86" customWidth="1"/>
    <col min="4" max="4" width="21.42578125" style="86" customWidth="1"/>
    <col min="5" max="5" width="10.42578125" style="86" customWidth="1"/>
    <col min="6" max="6" width="9.5703125" style="86" customWidth="1"/>
    <col min="7" max="7" width="14.42578125" style="100" customWidth="1"/>
    <col min="8" max="8" width="14.28515625" style="111" bestFit="1" customWidth="1"/>
    <col min="9" max="9" width="3.5703125" style="245" bestFit="1" customWidth="1"/>
    <col min="10" max="10" width="2.28515625" style="249" bestFit="1" customWidth="1"/>
    <col min="11" max="11" width="16.42578125" style="77" customWidth="1"/>
    <col min="12" max="12" width="14.5703125" style="77" customWidth="1"/>
    <col min="13" max="13" width="12.5703125" style="77" bestFit="1" customWidth="1"/>
    <col min="14" max="14" width="9.42578125" style="77"/>
    <col min="15" max="15" width="11.5703125" style="77" bestFit="1" customWidth="1"/>
    <col min="16" max="255" width="9.42578125" style="77"/>
    <col min="256" max="256" width="8.5703125" style="77" customWidth="1"/>
    <col min="257" max="257" width="46.42578125" style="77" customWidth="1"/>
    <col min="258" max="258" width="18.42578125" style="77" customWidth="1"/>
    <col min="259" max="259" width="16.42578125" style="77" customWidth="1"/>
    <col min="260" max="260" width="12.42578125" style="77" customWidth="1"/>
    <col min="261" max="261" width="9.5703125" style="77" customWidth="1"/>
    <col min="262" max="263" width="16.42578125" style="77" customWidth="1"/>
    <col min="264" max="264" width="15.42578125" style="77" customWidth="1"/>
    <col min="265" max="265" width="20.42578125" style="77" customWidth="1"/>
    <col min="266" max="266" width="11.42578125" style="77" bestFit="1" customWidth="1"/>
    <col min="267" max="267" width="9.42578125" style="77"/>
    <col min="268" max="268" width="10" style="77" bestFit="1" customWidth="1"/>
    <col min="269" max="511" width="9.42578125" style="77"/>
    <col min="512" max="512" width="8.5703125" style="77" customWidth="1"/>
    <col min="513" max="513" width="46.42578125" style="77" customWidth="1"/>
    <col min="514" max="514" width="18.42578125" style="77" customWidth="1"/>
    <col min="515" max="515" width="16.42578125" style="77" customWidth="1"/>
    <col min="516" max="516" width="12.42578125" style="77" customWidth="1"/>
    <col min="517" max="517" width="9.5703125" style="77" customWidth="1"/>
    <col min="518" max="519" width="16.42578125" style="77" customWidth="1"/>
    <col min="520" max="520" width="15.42578125" style="77" customWidth="1"/>
    <col min="521" max="521" width="20.42578125" style="77" customWidth="1"/>
    <col min="522" max="522" width="11.42578125" style="77" bestFit="1" customWidth="1"/>
    <col min="523" max="523" width="9.42578125" style="77"/>
    <col min="524" max="524" width="10" style="77" bestFit="1" customWidth="1"/>
    <col min="525" max="767" width="9.42578125" style="77"/>
    <col min="768" max="768" width="8.5703125" style="77" customWidth="1"/>
    <col min="769" max="769" width="46.42578125" style="77" customWidth="1"/>
    <col min="770" max="770" width="18.42578125" style="77" customWidth="1"/>
    <col min="771" max="771" width="16.42578125" style="77" customWidth="1"/>
    <col min="772" max="772" width="12.42578125" style="77" customWidth="1"/>
    <col min="773" max="773" width="9.5703125" style="77" customWidth="1"/>
    <col min="774" max="775" width="16.42578125" style="77" customWidth="1"/>
    <col min="776" max="776" width="15.42578125" style="77" customWidth="1"/>
    <col min="777" max="777" width="20.42578125" style="77" customWidth="1"/>
    <col min="778" max="778" width="11.42578125" style="77" bestFit="1" customWidth="1"/>
    <col min="779" max="779" width="9.42578125" style="77"/>
    <col min="780" max="780" width="10" style="77" bestFit="1" customWidth="1"/>
    <col min="781" max="1023" width="9.42578125" style="77"/>
    <col min="1024" max="1024" width="8.5703125" style="77" customWidth="1"/>
    <col min="1025" max="1025" width="46.42578125" style="77" customWidth="1"/>
    <col min="1026" max="1026" width="18.42578125" style="77" customWidth="1"/>
    <col min="1027" max="1027" width="16.42578125" style="77" customWidth="1"/>
    <col min="1028" max="1028" width="12.42578125" style="77" customWidth="1"/>
    <col min="1029" max="1029" width="9.5703125" style="77" customWidth="1"/>
    <col min="1030" max="1031" width="16.42578125" style="77" customWidth="1"/>
    <col min="1032" max="1032" width="15.42578125" style="77" customWidth="1"/>
    <col min="1033" max="1033" width="20.42578125" style="77" customWidth="1"/>
    <col min="1034" max="1034" width="11.42578125" style="77" bestFit="1" customWidth="1"/>
    <col min="1035" max="1035" width="9.42578125" style="77"/>
    <col min="1036" max="1036" width="10" style="77" bestFit="1" customWidth="1"/>
    <col min="1037" max="1279" width="9.42578125" style="77"/>
    <col min="1280" max="1280" width="8.5703125" style="77" customWidth="1"/>
    <col min="1281" max="1281" width="46.42578125" style="77" customWidth="1"/>
    <col min="1282" max="1282" width="18.42578125" style="77" customWidth="1"/>
    <col min="1283" max="1283" width="16.42578125" style="77" customWidth="1"/>
    <col min="1284" max="1284" width="12.42578125" style="77" customWidth="1"/>
    <col min="1285" max="1285" width="9.5703125" style="77" customWidth="1"/>
    <col min="1286" max="1287" width="16.42578125" style="77" customWidth="1"/>
    <col min="1288" max="1288" width="15.42578125" style="77" customWidth="1"/>
    <col min="1289" max="1289" width="20.42578125" style="77" customWidth="1"/>
    <col min="1290" max="1290" width="11.42578125" style="77" bestFit="1" customWidth="1"/>
    <col min="1291" max="1291" width="9.42578125" style="77"/>
    <col min="1292" max="1292" width="10" style="77" bestFit="1" customWidth="1"/>
    <col min="1293" max="1535" width="9.42578125" style="77"/>
    <col min="1536" max="1536" width="8.5703125" style="77" customWidth="1"/>
    <col min="1537" max="1537" width="46.42578125" style="77" customWidth="1"/>
    <col min="1538" max="1538" width="18.42578125" style="77" customWidth="1"/>
    <col min="1539" max="1539" width="16.42578125" style="77" customWidth="1"/>
    <col min="1540" max="1540" width="12.42578125" style="77" customWidth="1"/>
    <col min="1541" max="1541" width="9.5703125" style="77" customWidth="1"/>
    <col min="1542" max="1543" width="16.42578125" style="77" customWidth="1"/>
    <col min="1544" max="1544" width="15.42578125" style="77" customWidth="1"/>
    <col min="1545" max="1545" width="20.42578125" style="77" customWidth="1"/>
    <col min="1546" max="1546" width="11.42578125" style="77" bestFit="1" customWidth="1"/>
    <col min="1547" max="1547" width="9.42578125" style="77"/>
    <col min="1548" max="1548" width="10" style="77" bestFit="1" customWidth="1"/>
    <col min="1549" max="1791" width="9.42578125" style="77"/>
    <col min="1792" max="1792" width="8.5703125" style="77" customWidth="1"/>
    <col min="1793" max="1793" width="46.42578125" style="77" customWidth="1"/>
    <col min="1794" max="1794" width="18.42578125" style="77" customWidth="1"/>
    <col min="1795" max="1795" width="16.42578125" style="77" customWidth="1"/>
    <col min="1796" max="1796" width="12.42578125" style="77" customWidth="1"/>
    <col min="1797" max="1797" width="9.5703125" style="77" customWidth="1"/>
    <col min="1798" max="1799" width="16.42578125" style="77" customWidth="1"/>
    <col min="1800" max="1800" width="15.42578125" style="77" customWidth="1"/>
    <col min="1801" max="1801" width="20.42578125" style="77" customWidth="1"/>
    <col min="1802" max="1802" width="11.42578125" style="77" bestFit="1" customWidth="1"/>
    <col min="1803" max="1803" width="9.42578125" style="77"/>
    <col min="1804" max="1804" width="10" style="77" bestFit="1" customWidth="1"/>
    <col min="1805" max="2047" width="9.42578125" style="77"/>
    <col min="2048" max="2048" width="8.5703125" style="77" customWidth="1"/>
    <col min="2049" max="2049" width="46.42578125" style="77" customWidth="1"/>
    <col min="2050" max="2050" width="18.42578125" style="77" customWidth="1"/>
    <col min="2051" max="2051" width="16.42578125" style="77" customWidth="1"/>
    <col min="2052" max="2052" width="12.42578125" style="77" customWidth="1"/>
    <col min="2053" max="2053" width="9.5703125" style="77" customWidth="1"/>
    <col min="2054" max="2055" width="16.42578125" style="77" customWidth="1"/>
    <col min="2056" max="2056" width="15.42578125" style="77" customWidth="1"/>
    <col min="2057" max="2057" width="20.42578125" style="77" customWidth="1"/>
    <col min="2058" max="2058" width="11.42578125" style="77" bestFit="1" customWidth="1"/>
    <col min="2059" max="2059" width="9.42578125" style="77"/>
    <col min="2060" max="2060" width="10" style="77" bestFit="1" customWidth="1"/>
    <col min="2061" max="2303" width="9.42578125" style="77"/>
    <col min="2304" max="2304" width="8.5703125" style="77" customWidth="1"/>
    <col min="2305" max="2305" width="46.42578125" style="77" customWidth="1"/>
    <col min="2306" max="2306" width="18.42578125" style="77" customWidth="1"/>
    <col min="2307" max="2307" width="16.42578125" style="77" customWidth="1"/>
    <col min="2308" max="2308" width="12.42578125" style="77" customWidth="1"/>
    <col min="2309" max="2309" width="9.5703125" style="77" customWidth="1"/>
    <col min="2310" max="2311" width="16.42578125" style="77" customWidth="1"/>
    <col min="2312" max="2312" width="15.42578125" style="77" customWidth="1"/>
    <col min="2313" max="2313" width="20.42578125" style="77" customWidth="1"/>
    <col min="2314" max="2314" width="11.42578125" style="77" bestFit="1" customWidth="1"/>
    <col min="2315" max="2315" width="9.42578125" style="77"/>
    <col min="2316" max="2316" width="10" style="77" bestFit="1" customWidth="1"/>
    <col min="2317" max="2559" width="9.42578125" style="77"/>
    <col min="2560" max="2560" width="8.5703125" style="77" customWidth="1"/>
    <col min="2561" max="2561" width="46.42578125" style="77" customWidth="1"/>
    <col min="2562" max="2562" width="18.42578125" style="77" customWidth="1"/>
    <col min="2563" max="2563" width="16.42578125" style="77" customWidth="1"/>
    <col min="2564" max="2564" width="12.42578125" style="77" customWidth="1"/>
    <col min="2565" max="2565" width="9.5703125" style="77" customWidth="1"/>
    <col min="2566" max="2567" width="16.42578125" style="77" customWidth="1"/>
    <col min="2568" max="2568" width="15.42578125" style="77" customWidth="1"/>
    <col min="2569" max="2569" width="20.42578125" style="77" customWidth="1"/>
    <col min="2570" max="2570" width="11.42578125" style="77" bestFit="1" customWidth="1"/>
    <col min="2571" max="2571" width="9.42578125" style="77"/>
    <col min="2572" max="2572" width="10" style="77" bestFit="1" customWidth="1"/>
    <col min="2573" max="2815" width="9.42578125" style="77"/>
    <col min="2816" max="2816" width="8.5703125" style="77" customWidth="1"/>
    <col min="2817" max="2817" width="46.42578125" style="77" customWidth="1"/>
    <col min="2818" max="2818" width="18.42578125" style="77" customWidth="1"/>
    <col min="2819" max="2819" width="16.42578125" style="77" customWidth="1"/>
    <col min="2820" max="2820" width="12.42578125" style="77" customWidth="1"/>
    <col min="2821" max="2821" width="9.5703125" style="77" customWidth="1"/>
    <col min="2822" max="2823" width="16.42578125" style="77" customWidth="1"/>
    <col min="2824" max="2824" width="15.42578125" style="77" customWidth="1"/>
    <col min="2825" max="2825" width="20.42578125" style="77" customWidth="1"/>
    <col min="2826" max="2826" width="11.42578125" style="77" bestFit="1" customWidth="1"/>
    <col min="2827" max="2827" width="9.42578125" style="77"/>
    <col min="2828" max="2828" width="10" style="77" bestFit="1" customWidth="1"/>
    <col min="2829" max="3071" width="9.42578125" style="77"/>
    <col min="3072" max="3072" width="8.5703125" style="77" customWidth="1"/>
    <col min="3073" max="3073" width="46.42578125" style="77" customWidth="1"/>
    <col min="3074" max="3074" width="18.42578125" style="77" customWidth="1"/>
    <col min="3075" max="3075" width="16.42578125" style="77" customWidth="1"/>
    <col min="3076" max="3076" width="12.42578125" style="77" customWidth="1"/>
    <col min="3077" max="3077" width="9.5703125" style="77" customWidth="1"/>
    <col min="3078" max="3079" width="16.42578125" style="77" customWidth="1"/>
    <col min="3080" max="3080" width="15.42578125" style="77" customWidth="1"/>
    <col min="3081" max="3081" width="20.42578125" style="77" customWidth="1"/>
    <col min="3082" max="3082" width="11.42578125" style="77" bestFit="1" customWidth="1"/>
    <col min="3083" max="3083" width="9.42578125" style="77"/>
    <col min="3084" max="3084" width="10" style="77" bestFit="1" customWidth="1"/>
    <col min="3085" max="3327" width="9.42578125" style="77"/>
    <col min="3328" max="3328" width="8.5703125" style="77" customWidth="1"/>
    <col min="3329" max="3329" width="46.42578125" style="77" customWidth="1"/>
    <col min="3330" max="3330" width="18.42578125" style="77" customWidth="1"/>
    <col min="3331" max="3331" width="16.42578125" style="77" customWidth="1"/>
    <col min="3332" max="3332" width="12.42578125" style="77" customWidth="1"/>
    <col min="3333" max="3333" width="9.5703125" style="77" customWidth="1"/>
    <col min="3334" max="3335" width="16.42578125" style="77" customWidth="1"/>
    <col min="3336" max="3336" width="15.42578125" style="77" customWidth="1"/>
    <col min="3337" max="3337" width="20.42578125" style="77" customWidth="1"/>
    <col min="3338" max="3338" width="11.42578125" style="77" bestFit="1" customWidth="1"/>
    <col min="3339" max="3339" width="9.42578125" style="77"/>
    <col min="3340" max="3340" width="10" style="77" bestFit="1" customWidth="1"/>
    <col min="3341" max="3583" width="9.42578125" style="77"/>
    <col min="3584" max="3584" width="8.5703125" style="77" customWidth="1"/>
    <col min="3585" max="3585" width="46.42578125" style="77" customWidth="1"/>
    <col min="3586" max="3586" width="18.42578125" style="77" customWidth="1"/>
    <col min="3587" max="3587" width="16.42578125" style="77" customWidth="1"/>
    <col min="3588" max="3588" width="12.42578125" style="77" customWidth="1"/>
    <col min="3589" max="3589" width="9.5703125" style="77" customWidth="1"/>
    <col min="3590" max="3591" width="16.42578125" style="77" customWidth="1"/>
    <col min="3592" max="3592" width="15.42578125" style="77" customWidth="1"/>
    <col min="3593" max="3593" width="20.42578125" style="77" customWidth="1"/>
    <col min="3594" max="3594" width="11.42578125" style="77" bestFit="1" customWidth="1"/>
    <col min="3595" max="3595" width="9.42578125" style="77"/>
    <col min="3596" max="3596" width="10" style="77" bestFit="1" customWidth="1"/>
    <col min="3597" max="3839" width="9.42578125" style="77"/>
    <col min="3840" max="3840" width="8.5703125" style="77" customWidth="1"/>
    <col min="3841" max="3841" width="46.42578125" style="77" customWidth="1"/>
    <col min="3842" max="3842" width="18.42578125" style="77" customWidth="1"/>
    <col min="3843" max="3843" width="16.42578125" style="77" customWidth="1"/>
    <col min="3844" max="3844" width="12.42578125" style="77" customWidth="1"/>
    <col min="3845" max="3845" width="9.5703125" style="77" customWidth="1"/>
    <col min="3846" max="3847" width="16.42578125" style="77" customWidth="1"/>
    <col min="3848" max="3848" width="15.42578125" style="77" customWidth="1"/>
    <col min="3849" max="3849" width="20.42578125" style="77" customWidth="1"/>
    <col min="3850" max="3850" width="11.42578125" style="77" bestFit="1" customWidth="1"/>
    <col min="3851" max="3851" width="9.42578125" style="77"/>
    <col min="3852" max="3852" width="10" style="77" bestFit="1" customWidth="1"/>
    <col min="3853" max="4095" width="9.42578125" style="77"/>
    <col min="4096" max="4096" width="8.5703125" style="77" customWidth="1"/>
    <col min="4097" max="4097" width="46.42578125" style="77" customWidth="1"/>
    <col min="4098" max="4098" width="18.42578125" style="77" customWidth="1"/>
    <col min="4099" max="4099" width="16.42578125" style="77" customWidth="1"/>
    <col min="4100" max="4100" width="12.42578125" style="77" customWidth="1"/>
    <col min="4101" max="4101" width="9.5703125" style="77" customWidth="1"/>
    <col min="4102" max="4103" width="16.42578125" style="77" customWidth="1"/>
    <col min="4104" max="4104" width="15.42578125" style="77" customWidth="1"/>
    <col min="4105" max="4105" width="20.42578125" style="77" customWidth="1"/>
    <col min="4106" max="4106" width="11.42578125" style="77" bestFit="1" customWidth="1"/>
    <col min="4107" max="4107" width="9.42578125" style="77"/>
    <col min="4108" max="4108" width="10" style="77" bestFit="1" customWidth="1"/>
    <col min="4109" max="4351" width="9.42578125" style="77"/>
    <col min="4352" max="4352" width="8.5703125" style="77" customWidth="1"/>
    <col min="4353" max="4353" width="46.42578125" style="77" customWidth="1"/>
    <col min="4354" max="4354" width="18.42578125" style="77" customWidth="1"/>
    <col min="4355" max="4355" width="16.42578125" style="77" customWidth="1"/>
    <col min="4356" max="4356" width="12.42578125" style="77" customWidth="1"/>
    <col min="4357" max="4357" width="9.5703125" style="77" customWidth="1"/>
    <col min="4358" max="4359" width="16.42578125" style="77" customWidth="1"/>
    <col min="4360" max="4360" width="15.42578125" style="77" customWidth="1"/>
    <col min="4361" max="4361" width="20.42578125" style="77" customWidth="1"/>
    <col min="4362" max="4362" width="11.42578125" style="77" bestFit="1" customWidth="1"/>
    <col min="4363" max="4363" width="9.42578125" style="77"/>
    <col min="4364" max="4364" width="10" style="77" bestFit="1" customWidth="1"/>
    <col min="4365" max="4607" width="9.42578125" style="77"/>
    <col min="4608" max="4608" width="8.5703125" style="77" customWidth="1"/>
    <col min="4609" max="4609" width="46.42578125" style="77" customWidth="1"/>
    <col min="4610" max="4610" width="18.42578125" style="77" customWidth="1"/>
    <col min="4611" max="4611" width="16.42578125" style="77" customWidth="1"/>
    <col min="4612" max="4612" width="12.42578125" style="77" customWidth="1"/>
    <col min="4613" max="4613" width="9.5703125" style="77" customWidth="1"/>
    <col min="4614" max="4615" width="16.42578125" style="77" customWidth="1"/>
    <col min="4616" max="4616" width="15.42578125" style="77" customWidth="1"/>
    <col min="4617" max="4617" width="20.42578125" style="77" customWidth="1"/>
    <col min="4618" max="4618" width="11.42578125" style="77" bestFit="1" customWidth="1"/>
    <col min="4619" max="4619" width="9.42578125" style="77"/>
    <col min="4620" max="4620" width="10" style="77" bestFit="1" customWidth="1"/>
    <col min="4621" max="4863" width="9.42578125" style="77"/>
    <col min="4864" max="4864" width="8.5703125" style="77" customWidth="1"/>
    <col min="4865" max="4865" width="46.42578125" style="77" customWidth="1"/>
    <col min="4866" max="4866" width="18.42578125" style="77" customWidth="1"/>
    <col min="4867" max="4867" width="16.42578125" style="77" customWidth="1"/>
    <col min="4868" max="4868" width="12.42578125" style="77" customWidth="1"/>
    <col min="4869" max="4869" width="9.5703125" style="77" customWidth="1"/>
    <col min="4870" max="4871" width="16.42578125" style="77" customWidth="1"/>
    <col min="4872" max="4872" width="15.42578125" style="77" customWidth="1"/>
    <col min="4873" max="4873" width="20.42578125" style="77" customWidth="1"/>
    <col min="4874" max="4874" width="11.42578125" style="77" bestFit="1" customWidth="1"/>
    <col min="4875" max="4875" width="9.42578125" style="77"/>
    <col min="4876" max="4876" width="10" style="77" bestFit="1" customWidth="1"/>
    <col min="4877" max="5119" width="9.42578125" style="77"/>
    <col min="5120" max="5120" width="8.5703125" style="77" customWidth="1"/>
    <col min="5121" max="5121" width="46.42578125" style="77" customWidth="1"/>
    <col min="5122" max="5122" width="18.42578125" style="77" customWidth="1"/>
    <col min="5123" max="5123" width="16.42578125" style="77" customWidth="1"/>
    <col min="5124" max="5124" width="12.42578125" style="77" customWidth="1"/>
    <col min="5125" max="5125" width="9.5703125" style="77" customWidth="1"/>
    <col min="5126" max="5127" width="16.42578125" style="77" customWidth="1"/>
    <col min="5128" max="5128" width="15.42578125" style="77" customWidth="1"/>
    <col min="5129" max="5129" width="20.42578125" style="77" customWidth="1"/>
    <col min="5130" max="5130" width="11.42578125" style="77" bestFit="1" customWidth="1"/>
    <col min="5131" max="5131" width="9.42578125" style="77"/>
    <col min="5132" max="5132" width="10" style="77" bestFit="1" customWidth="1"/>
    <col min="5133" max="5375" width="9.42578125" style="77"/>
    <col min="5376" max="5376" width="8.5703125" style="77" customWidth="1"/>
    <col min="5377" max="5377" width="46.42578125" style="77" customWidth="1"/>
    <col min="5378" max="5378" width="18.42578125" style="77" customWidth="1"/>
    <col min="5379" max="5379" width="16.42578125" style="77" customWidth="1"/>
    <col min="5380" max="5380" width="12.42578125" style="77" customWidth="1"/>
    <col min="5381" max="5381" width="9.5703125" style="77" customWidth="1"/>
    <col min="5382" max="5383" width="16.42578125" style="77" customWidth="1"/>
    <col min="5384" max="5384" width="15.42578125" style="77" customWidth="1"/>
    <col min="5385" max="5385" width="20.42578125" style="77" customWidth="1"/>
    <col min="5386" max="5386" width="11.42578125" style="77" bestFit="1" customWidth="1"/>
    <col min="5387" max="5387" width="9.42578125" style="77"/>
    <col min="5388" max="5388" width="10" style="77" bestFit="1" customWidth="1"/>
    <col min="5389" max="5631" width="9.42578125" style="77"/>
    <col min="5632" max="5632" width="8.5703125" style="77" customWidth="1"/>
    <col min="5633" max="5633" width="46.42578125" style="77" customWidth="1"/>
    <col min="5634" max="5634" width="18.42578125" style="77" customWidth="1"/>
    <col min="5635" max="5635" width="16.42578125" style="77" customWidth="1"/>
    <col min="5636" max="5636" width="12.42578125" style="77" customWidth="1"/>
    <col min="5637" max="5637" width="9.5703125" style="77" customWidth="1"/>
    <col min="5638" max="5639" width="16.42578125" style="77" customWidth="1"/>
    <col min="5640" max="5640" width="15.42578125" style="77" customWidth="1"/>
    <col min="5641" max="5641" width="20.42578125" style="77" customWidth="1"/>
    <col min="5642" max="5642" width="11.42578125" style="77" bestFit="1" customWidth="1"/>
    <col min="5643" max="5643" width="9.42578125" style="77"/>
    <col min="5644" max="5644" width="10" style="77" bestFit="1" customWidth="1"/>
    <col min="5645" max="5887" width="9.42578125" style="77"/>
    <col min="5888" max="5888" width="8.5703125" style="77" customWidth="1"/>
    <col min="5889" max="5889" width="46.42578125" style="77" customWidth="1"/>
    <col min="5890" max="5890" width="18.42578125" style="77" customWidth="1"/>
    <col min="5891" max="5891" width="16.42578125" style="77" customWidth="1"/>
    <col min="5892" max="5892" width="12.42578125" style="77" customWidth="1"/>
    <col min="5893" max="5893" width="9.5703125" style="77" customWidth="1"/>
    <col min="5894" max="5895" width="16.42578125" style="77" customWidth="1"/>
    <col min="5896" max="5896" width="15.42578125" style="77" customWidth="1"/>
    <col min="5897" max="5897" width="20.42578125" style="77" customWidth="1"/>
    <col min="5898" max="5898" width="11.42578125" style="77" bestFit="1" customWidth="1"/>
    <col min="5899" max="5899" width="9.42578125" style="77"/>
    <col min="5900" max="5900" width="10" style="77" bestFit="1" customWidth="1"/>
    <col min="5901" max="6143" width="9.42578125" style="77"/>
    <col min="6144" max="6144" width="8.5703125" style="77" customWidth="1"/>
    <col min="6145" max="6145" width="46.42578125" style="77" customWidth="1"/>
    <col min="6146" max="6146" width="18.42578125" style="77" customWidth="1"/>
    <col min="6147" max="6147" width="16.42578125" style="77" customWidth="1"/>
    <col min="6148" max="6148" width="12.42578125" style="77" customWidth="1"/>
    <col min="6149" max="6149" width="9.5703125" style="77" customWidth="1"/>
    <col min="6150" max="6151" width="16.42578125" style="77" customWidth="1"/>
    <col min="6152" max="6152" width="15.42578125" style="77" customWidth="1"/>
    <col min="6153" max="6153" width="20.42578125" style="77" customWidth="1"/>
    <col min="6154" max="6154" width="11.42578125" style="77" bestFit="1" customWidth="1"/>
    <col min="6155" max="6155" width="9.42578125" style="77"/>
    <col min="6156" max="6156" width="10" style="77" bestFit="1" customWidth="1"/>
    <col min="6157" max="6399" width="9.42578125" style="77"/>
    <col min="6400" max="6400" width="8.5703125" style="77" customWidth="1"/>
    <col min="6401" max="6401" width="46.42578125" style="77" customWidth="1"/>
    <col min="6402" max="6402" width="18.42578125" style="77" customWidth="1"/>
    <col min="6403" max="6403" width="16.42578125" style="77" customWidth="1"/>
    <col min="6404" max="6404" width="12.42578125" style="77" customWidth="1"/>
    <col min="6405" max="6405" width="9.5703125" style="77" customWidth="1"/>
    <col min="6406" max="6407" width="16.42578125" style="77" customWidth="1"/>
    <col min="6408" max="6408" width="15.42578125" style="77" customWidth="1"/>
    <col min="6409" max="6409" width="20.42578125" style="77" customWidth="1"/>
    <col min="6410" max="6410" width="11.42578125" style="77" bestFit="1" customWidth="1"/>
    <col min="6411" max="6411" width="9.42578125" style="77"/>
    <col min="6412" max="6412" width="10" style="77" bestFit="1" customWidth="1"/>
    <col min="6413" max="6655" width="9.42578125" style="77"/>
    <col min="6656" max="6656" width="8.5703125" style="77" customWidth="1"/>
    <col min="6657" max="6657" width="46.42578125" style="77" customWidth="1"/>
    <col min="6658" max="6658" width="18.42578125" style="77" customWidth="1"/>
    <col min="6659" max="6659" width="16.42578125" style="77" customWidth="1"/>
    <col min="6660" max="6660" width="12.42578125" style="77" customWidth="1"/>
    <col min="6661" max="6661" width="9.5703125" style="77" customWidth="1"/>
    <col min="6662" max="6663" width="16.42578125" style="77" customWidth="1"/>
    <col min="6664" max="6664" width="15.42578125" style="77" customWidth="1"/>
    <col min="6665" max="6665" width="20.42578125" style="77" customWidth="1"/>
    <col min="6666" max="6666" width="11.42578125" style="77" bestFit="1" customWidth="1"/>
    <col min="6667" max="6667" width="9.42578125" style="77"/>
    <col min="6668" max="6668" width="10" style="77" bestFit="1" customWidth="1"/>
    <col min="6669" max="6911" width="9.42578125" style="77"/>
    <col min="6912" max="6912" width="8.5703125" style="77" customWidth="1"/>
    <col min="6913" max="6913" width="46.42578125" style="77" customWidth="1"/>
    <col min="6914" max="6914" width="18.42578125" style="77" customWidth="1"/>
    <col min="6915" max="6915" width="16.42578125" style="77" customWidth="1"/>
    <col min="6916" max="6916" width="12.42578125" style="77" customWidth="1"/>
    <col min="6917" max="6917" width="9.5703125" style="77" customWidth="1"/>
    <col min="6918" max="6919" width="16.42578125" style="77" customWidth="1"/>
    <col min="6920" max="6920" width="15.42578125" style="77" customWidth="1"/>
    <col min="6921" max="6921" width="20.42578125" style="77" customWidth="1"/>
    <col min="6922" max="6922" width="11.42578125" style="77" bestFit="1" customWidth="1"/>
    <col min="6923" max="6923" width="9.42578125" style="77"/>
    <col min="6924" max="6924" width="10" style="77" bestFit="1" customWidth="1"/>
    <col min="6925" max="7167" width="9.42578125" style="77"/>
    <col min="7168" max="7168" width="8.5703125" style="77" customWidth="1"/>
    <col min="7169" max="7169" width="46.42578125" style="77" customWidth="1"/>
    <col min="7170" max="7170" width="18.42578125" style="77" customWidth="1"/>
    <col min="7171" max="7171" width="16.42578125" style="77" customWidth="1"/>
    <col min="7172" max="7172" width="12.42578125" style="77" customWidth="1"/>
    <col min="7173" max="7173" width="9.5703125" style="77" customWidth="1"/>
    <col min="7174" max="7175" width="16.42578125" style="77" customWidth="1"/>
    <col min="7176" max="7176" width="15.42578125" style="77" customWidth="1"/>
    <col min="7177" max="7177" width="20.42578125" style="77" customWidth="1"/>
    <col min="7178" max="7178" width="11.42578125" style="77" bestFit="1" customWidth="1"/>
    <col min="7179" max="7179" width="9.42578125" style="77"/>
    <col min="7180" max="7180" width="10" style="77" bestFit="1" customWidth="1"/>
    <col min="7181" max="7423" width="9.42578125" style="77"/>
    <col min="7424" max="7424" width="8.5703125" style="77" customWidth="1"/>
    <col min="7425" max="7425" width="46.42578125" style="77" customWidth="1"/>
    <col min="7426" max="7426" width="18.42578125" style="77" customWidth="1"/>
    <col min="7427" max="7427" width="16.42578125" style="77" customWidth="1"/>
    <col min="7428" max="7428" width="12.42578125" style="77" customWidth="1"/>
    <col min="7429" max="7429" width="9.5703125" style="77" customWidth="1"/>
    <col min="7430" max="7431" width="16.42578125" style="77" customWidth="1"/>
    <col min="7432" max="7432" width="15.42578125" style="77" customWidth="1"/>
    <col min="7433" max="7433" width="20.42578125" style="77" customWidth="1"/>
    <col min="7434" max="7434" width="11.42578125" style="77" bestFit="1" customWidth="1"/>
    <col min="7435" max="7435" width="9.42578125" style="77"/>
    <col min="7436" max="7436" width="10" style="77" bestFit="1" customWidth="1"/>
    <col min="7437" max="7679" width="9.42578125" style="77"/>
    <col min="7680" max="7680" width="8.5703125" style="77" customWidth="1"/>
    <col min="7681" max="7681" width="46.42578125" style="77" customWidth="1"/>
    <col min="7682" max="7682" width="18.42578125" style="77" customWidth="1"/>
    <col min="7683" max="7683" width="16.42578125" style="77" customWidth="1"/>
    <col min="7684" max="7684" width="12.42578125" style="77" customWidth="1"/>
    <col min="7685" max="7685" width="9.5703125" style="77" customWidth="1"/>
    <col min="7686" max="7687" width="16.42578125" style="77" customWidth="1"/>
    <col min="7688" max="7688" width="15.42578125" style="77" customWidth="1"/>
    <col min="7689" max="7689" width="20.42578125" style="77" customWidth="1"/>
    <col min="7690" max="7690" width="11.42578125" style="77" bestFit="1" customWidth="1"/>
    <col min="7691" max="7691" width="9.42578125" style="77"/>
    <col min="7692" max="7692" width="10" style="77" bestFit="1" customWidth="1"/>
    <col min="7693" max="7935" width="9.42578125" style="77"/>
    <col min="7936" max="7936" width="8.5703125" style="77" customWidth="1"/>
    <col min="7937" max="7937" width="46.42578125" style="77" customWidth="1"/>
    <col min="7938" max="7938" width="18.42578125" style="77" customWidth="1"/>
    <col min="7939" max="7939" width="16.42578125" style="77" customWidth="1"/>
    <col min="7940" max="7940" width="12.42578125" style="77" customWidth="1"/>
    <col min="7941" max="7941" width="9.5703125" style="77" customWidth="1"/>
    <col min="7942" max="7943" width="16.42578125" style="77" customWidth="1"/>
    <col min="7944" max="7944" width="15.42578125" style="77" customWidth="1"/>
    <col min="7945" max="7945" width="20.42578125" style="77" customWidth="1"/>
    <col min="7946" max="7946" width="11.42578125" style="77" bestFit="1" customWidth="1"/>
    <col min="7947" max="7947" width="9.42578125" style="77"/>
    <col min="7948" max="7948" width="10" style="77" bestFit="1" customWidth="1"/>
    <col min="7949" max="8191" width="9.42578125" style="77"/>
    <col min="8192" max="8192" width="8.5703125" style="77" customWidth="1"/>
    <col min="8193" max="8193" width="46.42578125" style="77" customWidth="1"/>
    <col min="8194" max="8194" width="18.42578125" style="77" customWidth="1"/>
    <col min="8195" max="8195" width="16.42578125" style="77" customWidth="1"/>
    <col min="8196" max="8196" width="12.42578125" style="77" customWidth="1"/>
    <col min="8197" max="8197" width="9.5703125" style="77" customWidth="1"/>
    <col min="8198" max="8199" width="16.42578125" style="77" customWidth="1"/>
    <col min="8200" max="8200" width="15.42578125" style="77" customWidth="1"/>
    <col min="8201" max="8201" width="20.42578125" style="77" customWidth="1"/>
    <col min="8202" max="8202" width="11.42578125" style="77" bestFit="1" customWidth="1"/>
    <col min="8203" max="8203" width="9.42578125" style="77"/>
    <col min="8204" max="8204" width="10" style="77" bestFit="1" customWidth="1"/>
    <col min="8205" max="8447" width="9.42578125" style="77"/>
    <col min="8448" max="8448" width="8.5703125" style="77" customWidth="1"/>
    <col min="8449" max="8449" width="46.42578125" style="77" customWidth="1"/>
    <col min="8450" max="8450" width="18.42578125" style="77" customWidth="1"/>
    <col min="8451" max="8451" width="16.42578125" style="77" customWidth="1"/>
    <col min="8452" max="8452" width="12.42578125" style="77" customWidth="1"/>
    <col min="8453" max="8453" width="9.5703125" style="77" customWidth="1"/>
    <col min="8454" max="8455" width="16.42578125" style="77" customWidth="1"/>
    <col min="8456" max="8456" width="15.42578125" style="77" customWidth="1"/>
    <col min="8457" max="8457" width="20.42578125" style="77" customWidth="1"/>
    <col min="8458" max="8458" width="11.42578125" style="77" bestFit="1" customWidth="1"/>
    <col min="8459" max="8459" width="9.42578125" style="77"/>
    <col min="8460" max="8460" width="10" style="77" bestFit="1" customWidth="1"/>
    <col min="8461" max="8703" width="9.42578125" style="77"/>
    <col min="8704" max="8704" width="8.5703125" style="77" customWidth="1"/>
    <col min="8705" max="8705" width="46.42578125" style="77" customWidth="1"/>
    <col min="8706" max="8706" width="18.42578125" style="77" customWidth="1"/>
    <col min="8707" max="8707" width="16.42578125" style="77" customWidth="1"/>
    <col min="8708" max="8708" width="12.42578125" style="77" customWidth="1"/>
    <col min="8709" max="8709" width="9.5703125" style="77" customWidth="1"/>
    <col min="8710" max="8711" width="16.42578125" style="77" customWidth="1"/>
    <col min="8712" max="8712" width="15.42578125" style="77" customWidth="1"/>
    <col min="8713" max="8713" width="20.42578125" style="77" customWidth="1"/>
    <col min="8714" max="8714" width="11.42578125" style="77" bestFit="1" customWidth="1"/>
    <col min="8715" max="8715" width="9.42578125" style="77"/>
    <col min="8716" max="8716" width="10" style="77" bestFit="1" customWidth="1"/>
    <col min="8717" max="8959" width="9.42578125" style="77"/>
    <col min="8960" max="8960" width="8.5703125" style="77" customWidth="1"/>
    <col min="8961" max="8961" width="46.42578125" style="77" customWidth="1"/>
    <col min="8962" max="8962" width="18.42578125" style="77" customWidth="1"/>
    <col min="8963" max="8963" width="16.42578125" style="77" customWidth="1"/>
    <col min="8964" max="8964" width="12.42578125" style="77" customWidth="1"/>
    <col min="8965" max="8965" width="9.5703125" style="77" customWidth="1"/>
    <col min="8966" max="8967" width="16.42578125" style="77" customWidth="1"/>
    <col min="8968" max="8968" width="15.42578125" style="77" customWidth="1"/>
    <col min="8969" max="8969" width="20.42578125" style="77" customWidth="1"/>
    <col min="8970" max="8970" width="11.42578125" style="77" bestFit="1" customWidth="1"/>
    <col min="8971" max="8971" width="9.42578125" style="77"/>
    <col min="8972" max="8972" width="10" style="77" bestFit="1" customWidth="1"/>
    <col min="8973" max="9215" width="9.42578125" style="77"/>
    <col min="9216" max="9216" width="8.5703125" style="77" customWidth="1"/>
    <col min="9217" max="9217" width="46.42578125" style="77" customWidth="1"/>
    <col min="9218" max="9218" width="18.42578125" style="77" customWidth="1"/>
    <col min="9219" max="9219" width="16.42578125" style="77" customWidth="1"/>
    <col min="9220" max="9220" width="12.42578125" style="77" customWidth="1"/>
    <col min="9221" max="9221" width="9.5703125" style="77" customWidth="1"/>
    <col min="9222" max="9223" width="16.42578125" style="77" customWidth="1"/>
    <col min="9224" max="9224" width="15.42578125" style="77" customWidth="1"/>
    <col min="9225" max="9225" width="20.42578125" style="77" customWidth="1"/>
    <col min="9226" max="9226" width="11.42578125" style="77" bestFit="1" customWidth="1"/>
    <col min="9227" max="9227" width="9.42578125" style="77"/>
    <col min="9228" max="9228" width="10" style="77" bestFit="1" customWidth="1"/>
    <col min="9229" max="9471" width="9.42578125" style="77"/>
    <col min="9472" max="9472" width="8.5703125" style="77" customWidth="1"/>
    <col min="9473" max="9473" width="46.42578125" style="77" customWidth="1"/>
    <col min="9474" max="9474" width="18.42578125" style="77" customWidth="1"/>
    <col min="9475" max="9475" width="16.42578125" style="77" customWidth="1"/>
    <col min="9476" max="9476" width="12.42578125" style="77" customWidth="1"/>
    <col min="9477" max="9477" width="9.5703125" style="77" customWidth="1"/>
    <col min="9478" max="9479" width="16.42578125" style="77" customWidth="1"/>
    <col min="9480" max="9480" width="15.42578125" style="77" customWidth="1"/>
    <col min="9481" max="9481" width="20.42578125" style="77" customWidth="1"/>
    <col min="9482" max="9482" width="11.42578125" style="77" bestFit="1" customWidth="1"/>
    <col min="9483" max="9483" width="9.42578125" style="77"/>
    <col min="9484" max="9484" width="10" style="77" bestFit="1" customWidth="1"/>
    <col min="9485" max="9727" width="9.42578125" style="77"/>
    <col min="9728" max="9728" width="8.5703125" style="77" customWidth="1"/>
    <col min="9729" max="9729" width="46.42578125" style="77" customWidth="1"/>
    <col min="9730" max="9730" width="18.42578125" style="77" customWidth="1"/>
    <col min="9731" max="9731" width="16.42578125" style="77" customWidth="1"/>
    <col min="9732" max="9732" width="12.42578125" style="77" customWidth="1"/>
    <col min="9733" max="9733" width="9.5703125" style="77" customWidth="1"/>
    <col min="9734" max="9735" width="16.42578125" style="77" customWidth="1"/>
    <col min="9736" max="9736" width="15.42578125" style="77" customWidth="1"/>
    <col min="9737" max="9737" width="20.42578125" style="77" customWidth="1"/>
    <col min="9738" max="9738" width="11.42578125" style="77" bestFit="1" customWidth="1"/>
    <col min="9739" max="9739" width="9.42578125" style="77"/>
    <col min="9740" max="9740" width="10" style="77" bestFit="1" customWidth="1"/>
    <col min="9741" max="9983" width="9.42578125" style="77"/>
    <col min="9984" max="9984" width="8.5703125" style="77" customWidth="1"/>
    <col min="9985" max="9985" width="46.42578125" style="77" customWidth="1"/>
    <col min="9986" max="9986" width="18.42578125" style="77" customWidth="1"/>
    <col min="9987" max="9987" width="16.42578125" style="77" customWidth="1"/>
    <col min="9988" max="9988" width="12.42578125" style="77" customWidth="1"/>
    <col min="9989" max="9989" width="9.5703125" style="77" customWidth="1"/>
    <col min="9990" max="9991" width="16.42578125" style="77" customWidth="1"/>
    <col min="9992" max="9992" width="15.42578125" style="77" customWidth="1"/>
    <col min="9993" max="9993" width="20.42578125" style="77" customWidth="1"/>
    <col min="9994" max="9994" width="11.42578125" style="77" bestFit="1" customWidth="1"/>
    <col min="9995" max="9995" width="9.42578125" style="77"/>
    <col min="9996" max="9996" width="10" style="77" bestFit="1" customWidth="1"/>
    <col min="9997" max="10239" width="9.42578125" style="77"/>
    <col min="10240" max="10240" width="8.5703125" style="77" customWidth="1"/>
    <col min="10241" max="10241" width="46.42578125" style="77" customWidth="1"/>
    <col min="10242" max="10242" width="18.42578125" style="77" customWidth="1"/>
    <col min="10243" max="10243" width="16.42578125" style="77" customWidth="1"/>
    <col min="10244" max="10244" width="12.42578125" style="77" customWidth="1"/>
    <col min="10245" max="10245" width="9.5703125" style="77" customWidth="1"/>
    <col min="10246" max="10247" width="16.42578125" style="77" customWidth="1"/>
    <col min="10248" max="10248" width="15.42578125" style="77" customWidth="1"/>
    <col min="10249" max="10249" width="20.42578125" style="77" customWidth="1"/>
    <col min="10250" max="10250" width="11.42578125" style="77" bestFit="1" customWidth="1"/>
    <col min="10251" max="10251" width="9.42578125" style="77"/>
    <col min="10252" max="10252" width="10" style="77" bestFit="1" customWidth="1"/>
    <col min="10253" max="10495" width="9.42578125" style="77"/>
    <col min="10496" max="10496" width="8.5703125" style="77" customWidth="1"/>
    <col min="10497" max="10497" width="46.42578125" style="77" customWidth="1"/>
    <col min="10498" max="10498" width="18.42578125" style="77" customWidth="1"/>
    <col min="10499" max="10499" width="16.42578125" style="77" customWidth="1"/>
    <col min="10500" max="10500" width="12.42578125" style="77" customWidth="1"/>
    <col min="10501" max="10501" width="9.5703125" style="77" customWidth="1"/>
    <col min="10502" max="10503" width="16.42578125" style="77" customWidth="1"/>
    <col min="10504" max="10504" width="15.42578125" style="77" customWidth="1"/>
    <col min="10505" max="10505" width="20.42578125" style="77" customWidth="1"/>
    <col min="10506" max="10506" width="11.42578125" style="77" bestFit="1" customWidth="1"/>
    <col min="10507" max="10507" width="9.42578125" style="77"/>
    <col min="10508" max="10508" width="10" style="77" bestFit="1" customWidth="1"/>
    <col min="10509" max="10751" width="9.42578125" style="77"/>
    <col min="10752" max="10752" width="8.5703125" style="77" customWidth="1"/>
    <col min="10753" max="10753" width="46.42578125" style="77" customWidth="1"/>
    <col min="10754" max="10754" width="18.42578125" style="77" customWidth="1"/>
    <col min="10755" max="10755" width="16.42578125" style="77" customWidth="1"/>
    <col min="10756" max="10756" width="12.42578125" style="77" customWidth="1"/>
    <col min="10757" max="10757" width="9.5703125" style="77" customWidth="1"/>
    <col min="10758" max="10759" width="16.42578125" style="77" customWidth="1"/>
    <col min="10760" max="10760" width="15.42578125" style="77" customWidth="1"/>
    <col min="10761" max="10761" width="20.42578125" style="77" customWidth="1"/>
    <col min="10762" max="10762" width="11.42578125" style="77" bestFit="1" customWidth="1"/>
    <col min="10763" max="10763" width="9.42578125" style="77"/>
    <col min="10764" max="10764" width="10" style="77" bestFit="1" customWidth="1"/>
    <col min="10765" max="11007" width="9.42578125" style="77"/>
    <col min="11008" max="11008" width="8.5703125" style="77" customWidth="1"/>
    <col min="11009" max="11009" width="46.42578125" style="77" customWidth="1"/>
    <col min="11010" max="11010" width="18.42578125" style="77" customWidth="1"/>
    <col min="11011" max="11011" width="16.42578125" style="77" customWidth="1"/>
    <col min="11012" max="11012" width="12.42578125" style="77" customWidth="1"/>
    <col min="11013" max="11013" width="9.5703125" style="77" customWidth="1"/>
    <col min="11014" max="11015" width="16.42578125" style="77" customWidth="1"/>
    <col min="11016" max="11016" width="15.42578125" style="77" customWidth="1"/>
    <col min="11017" max="11017" width="20.42578125" style="77" customWidth="1"/>
    <col min="11018" max="11018" width="11.42578125" style="77" bestFit="1" customWidth="1"/>
    <col min="11019" max="11019" width="9.42578125" style="77"/>
    <col min="11020" max="11020" width="10" style="77" bestFit="1" customWidth="1"/>
    <col min="11021" max="11263" width="9.42578125" style="77"/>
    <col min="11264" max="11264" width="8.5703125" style="77" customWidth="1"/>
    <col min="11265" max="11265" width="46.42578125" style="77" customWidth="1"/>
    <col min="11266" max="11266" width="18.42578125" style="77" customWidth="1"/>
    <col min="11267" max="11267" width="16.42578125" style="77" customWidth="1"/>
    <col min="11268" max="11268" width="12.42578125" style="77" customWidth="1"/>
    <col min="11269" max="11269" width="9.5703125" style="77" customWidth="1"/>
    <col min="11270" max="11271" width="16.42578125" style="77" customWidth="1"/>
    <col min="11272" max="11272" width="15.42578125" style="77" customWidth="1"/>
    <col min="11273" max="11273" width="20.42578125" style="77" customWidth="1"/>
    <col min="11274" max="11274" width="11.42578125" style="77" bestFit="1" customWidth="1"/>
    <col min="11275" max="11275" width="9.42578125" style="77"/>
    <col min="11276" max="11276" width="10" style="77" bestFit="1" customWidth="1"/>
    <col min="11277" max="11519" width="9.42578125" style="77"/>
    <col min="11520" max="11520" width="8.5703125" style="77" customWidth="1"/>
    <col min="11521" max="11521" width="46.42578125" style="77" customWidth="1"/>
    <col min="11522" max="11522" width="18.42578125" style="77" customWidth="1"/>
    <col min="11523" max="11523" width="16.42578125" style="77" customWidth="1"/>
    <col min="11524" max="11524" width="12.42578125" style="77" customWidth="1"/>
    <col min="11525" max="11525" width="9.5703125" style="77" customWidth="1"/>
    <col min="11526" max="11527" width="16.42578125" style="77" customWidth="1"/>
    <col min="11528" max="11528" width="15.42578125" style="77" customWidth="1"/>
    <col min="11529" max="11529" width="20.42578125" style="77" customWidth="1"/>
    <col min="11530" max="11530" width="11.42578125" style="77" bestFit="1" customWidth="1"/>
    <col min="11531" max="11531" width="9.42578125" style="77"/>
    <col min="11532" max="11532" width="10" style="77" bestFit="1" customWidth="1"/>
    <col min="11533" max="11775" width="9.42578125" style="77"/>
    <col min="11776" max="11776" width="8.5703125" style="77" customWidth="1"/>
    <col min="11777" max="11777" width="46.42578125" style="77" customWidth="1"/>
    <col min="11778" max="11778" width="18.42578125" style="77" customWidth="1"/>
    <col min="11779" max="11779" width="16.42578125" style="77" customWidth="1"/>
    <col min="11780" max="11780" width="12.42578125" style="77" customWidth="1"/>
    <col min="11781" max="11781" width="9.5703125" style="77" customWidth="1"/>
    <col min="11782" max="11783" width="16.42578125" style="77" customWidth="1"/>
    <col min="11784" max="11784" width="15.42578125" style="77" customWidth="1"/>
    <col min="11785" max="11785" width="20.42578125" style="77" customWidth="1"/>
    <col min="11786" max="11786" width="11.42578125" style="77" bestFit="1" customWidth="1"/>
    <col min="11787" max="11787" width="9.42578125" style="77"/>
    <col min="11788" max="11788" width="10" style="77" bestFit="1" customWidth="1"/>
    <col min="11789" max="12031" width="9.42578125" style="77"/>
    <col min="12032" max="12032" width="8.5703125" style="77" customWidth="1"/>
    <col min="12033" max="12033" width="46.42578125" style="77" customWidth="1"/>
    <col min="12034" max="12034" width="18.42578125" style="77" customWidth="1"/>
    <col min="12035" max="12035" width="16.42578125" style="77" customWidth="1"/>
    <col min="12036" max="12036" width="12.42578125" style="77" customWidth="1"/>
    <col min="12037" max="12037" width="9.5703125" style="77" customWidth="1"/>
    <col min="12038" max="12039" width="16.42578125" style="77" customWidth="1"/>
    <col min="12040" max="12040" width="15.42578125" style="77" customWidth="1"/>
    <col min="12041" max="12041" width="20.42578125" style="77" customWidth="1"/>
    <col min="12042" max="12042" width="11.42578125" style="77" bestFit="1" customWidth="1"/>
    <col min="12043" max="12043" width="9.42578125" style="77"/>
    <col min="12044" max="12044" width="10" style="77" bestFit="1" customWidth="1"/>
    <col min="12045" max="12287" width="9.42578125" style="77"/>
    <col min="12288" max="12288" width="8.5703125" style="77" customWidth="1"/>
    <col min="12289" max="12289" width="46.42578125" style="77" customWidth="1"/>
    <col min="12290" max="12290" width="18.42578125" style="77" customWidth="1"/>
    <col min="12291" max="12291" width="16.42578125" style="77" customWidth="1"/>
    <col min="12292" max="12292" width="12.42578125" style="77" customWidth="1"/>
    <col min="12293" max="12293" width="9.5703125" style="77" customWidth="1"/>
    <col min="12294" max="12295" width="16.42578125" style="77" customWidth="1"/>
    <col min="12296" max="12296" width="15.42578125" style="77" customWidth="1"/>
    <col min="12297" max="12297" width="20.42578125" style="77" customWidth="1"/>
    <col min="12298" max="12298" width="11.42578125" style="77" bestFit="1" customWidth="1"/>
    <col min="12299" max="12299" width="9.42578125" style="77"/>
    <col min="12300" max="12300" width="10" style="77" bestFit="1" customWidth="1"/>
    <col min="12301" max="12543" width="9.42578125" style="77"/>
    <col min="12544" max="12544" width="8.5703125" style="77" customWidth="1"/>
    <col min="12545" max="12545" width="46.42578125" style="77" customWidth="1"/>
    <col min="12546" max="12546" width="18.42578125" style="77" customWidth="1"/>
    <col min="12547" max="12547" width="16.42578125" style="77" customWidth="1"/>
    <col min="12548" max="12548" width="12.42578125" style="77" customWidth="1"/>
    <col min="12549" max="12549" width="9.5703125" style="77" customWidth="1"/>
    <col min="12550" max="12551" width="16.42578125" style="77" customWidth="1"/>
    <col min="12552" max="12552" width="15.42578125" style="77" customWidth="1"/>
    <col min="12553" max="12553" width="20.42578125" style="77" customWidth="1"/>
    <col min="12554" max="12554" width="11.42578125" style="77" bestFit="1" customWidth="1"/>
    <col min="12555" max="12555" width="9.42578125" style="77"/>
    <col min="12556" max="12556" width="10" style="77" bestFit="1" customWidth="1"/>
    <col min="12557" max="12799" width="9.42578125" style="77"/>
    <col min="12800" max="12800" width="8.5703125" style="77" customWidth="1"/>
    <col min="12801" max="12801" width="46.42578125" style="77" customWidth="1"/>
    <col min="12802" max="12802" width="18.42578125" style="77" customWidth="1"/>
    <col min="12803" max="12803" width="16.42578125" style="77" customWidth="1"/>
    <col min="12804" max="12804" width="12.42578125" style="77" customWidth="1"/>
    <col min="12805" max="12805" width="9.5703125" style="77" customWidth="1"/>
    <col min="12806" max="12807" width="16.42578125" style="77" customWidth="1"/>
    <col min="12808" max="12808" width="15.42578125" style="77" customWidth="1"/>
    <col min="12809" max="12809" width="20.42578125" style="77" customWidth="1"/>
    <col min="12810" max="12810" width="11.42578125" style="77" bestFit="1" customWidth="1"/>
    <col min="12811" max="12811" width="9.42578125" style="77"/>
    <col min="12812" max="12812" width="10" style="77" bestFit="1" customWidth="1"/>
    <col min="12813" max="13055" width="9.42578125" style="77"/>
    <col min="13056" max="13056" width="8.5703125" style="77" customWidth="1"/>
    <col min="13057" max="13057" width="46.42578125" style="77" customWidth="1"/>
    <col min="13058" max="13058" width="18.42578125" style="77" customWidth="1"/>
    <col min="13059" max="13059" width="16.42578125" style="77" customWidth="1"/>
    <col min="13060" max="13060" width="12.42578125" style="77" customWidth="1"/>
    <col min="13061" max="13061" width="9.5703125" style="77" customWidth="1"/>
    <col min="13062" max="13063" width="16.42578125" style="77" customWidth="1"/>
    <col min="13064" max="13064" width="15.42578125" style="77" customWidth="1"/>
    <col min="13065" max="13065" width="20.42578125" style="77" customWidth="1"/>
    <col min="13066" max="13066" width="11.42578125" style="77" bestFit="1" customWidth="1"/>
    <col min="13067" max="13067" width="9.42578125" style="77"/>
    <col min="13068" max="13068" width="10" style="77" bestFit="1" customWidth="1"/>
    <col min="13069" max="13311" width="9.42578125" style="77"/>
    <col min="13312" max="13312" width="8.5703125" style="77" customWidth="1"/>
    <col min="13313" max="13313" width="46.42578125" style="77" customWidth="1"/>
    <col min="13314" max="13314" width="18.42578125" style="77" customWidth="1"/>
    <col min="13315" max="13315" width="16.42578125" style="77" customWidth="1"/>
    <col min="13316" max="13316" width="12.42578125" style="77" customWidth="1"/>
    <col min="13317" max="13317" width="9.5703125" style="77" customWidth="1"/>
    <col min="13318" max="13319" width="16.42578125" style="77" customWidth="1"/>
    <col min="13320" max="13320" width="15.42578125" style="77" customWidth="1"/>
    <col min="13321" max="13321" width="20.42578125" style="77" customWidth="1"/>
    <col min="13322" max="13322" width="11.42578125" style="77" bestFit="1" customWidth="1"/>
    <col min="13323" max="13323" width="9.42578125" style="77"/>
    <col min="13324" max="13324" width="10" style="77" bestFit="1" customWidth="1"/>
    <col min="13325" max="13567" width="9.42578125" style="77"/>
    <col min="13568" max="13568" width="8.5703125" style="77" customWidth="1"/>
    <col min="13569" max="13569" width="46.42578125" style="77" customWidth="1"/>
    <col min="13570" max="13570" width="18.42578125" style="77" customWidth="1"/>
    <col min="13571" max="13571" width="16.42578125" style="77" customWidth="1"/>
    <col min="13572" max="13572" width="12.42578125" style="77" customWidth="1"/>
    <col min="13573" max="13573" width="9.5703125" style="77" customWidth="1"/>
    <col min="13574" max="13575" width="16.42578125" style="77" customWidth="1"/>
    <col min="13576" max="13576" width="15.42578125" style="77" customWidth="1"/>
    <col min="13577" max="13577" width="20.42578125" style="77" customWidth="1"/>
    <col min="13578" max="13578" width="11.42578125" style="77" bestFit="1" customWidth="1"/>
    <col min="13579" max="13579" width="9.42578125" style="77"/>
    <col min="13580" max="13580" width="10" style="77" bestFit="1" customWidth="1"/>
    <col min="13581" max="13823" width="9.42578125" style="77"/>
    <col min="13824" max="13824" width="8.5703125" style="77" customWidth="1"/>
    <col min="13825" max="13825" width="46.42578125" style="77" customWidth="1"/>
    <col min="13826" max="13826" width="18.42578125" style="77" customWidth="1"/>
    <col min="13827" max="13827" width="16.42578125" style="77" customWidth="1"/>
    <col min="13828" max="13828" width="12.42578125" style="77" customWidth="1"/>
    <col min="13829" max="13829" width="9.5703125" style="77" customWidth="1"/>
    <col min="13830" max="13831" width="16.42578125" style="77" customWidth="1"/>
    <col min="13832" max="13832" width="15.42578125" style="77" customWidth="1"/>
    <col min="13833" max="13833" width="20.42578125" style="77" customWidth="1"/>
    <col min="13834" max="13834" width="11.42578125" style="77" bestFit="1" customWidth="1"/>
    <col min="13835" max="13835" width="9.42578125" style="77"/>
    <col min="13836" max="13836" width="10" style="77" bestFit="1" customWidth="1"/>
    <col min="13837" max="14079" width="9.42578125" style="77"/>
    <col min="14080" max="14080" width="8.5703125" style="77" customWidth="1"/>
    <col min="14081" max="14081" width="46.42578125" style="77" customWidth="1"/>
    <col min="14082" max="14082" width="18.42578125" style="77" customWidth="1"/>
    <col min="14083" max="14083" width="16.42578125" style="77" customWidth="1"/>
    <col min="14084" max="14084" width="12.42578125" style="77" customWidth="1"/>
    <col min="14085" max="14085" width="9.5703125" style="77" customWidth="1"/>
    <col min="14086" max="14087" width="16.42578125" style="77" customWidth="1"/>
    <col min="14088" max="14088" width="15.42578125" style="77" customWidth="1"/>
    <col min="14089" max="14089" width="20.42578125" style="77" customWidth="1"/>
    <col min="14090" max="14090" width="11.42578125" style="77" bestFit="1" customWidth="1"/>
    <col min="14091" max="14091" width="9.42578125" style="77"/>
    <col min="14092" max="14092" width="10" style="77" bestFit="1" customWidth="1"/>
    <col min="14093" max="14335" width="9.42578125" style="77"/>
    <col min="14336" max="14336" width="8.5703125" style="77" customWidth="1"/>
    <col min="14337" max="14337" width="46.42578125" style="77" customWidth="1"/>
    <col min="14338" max="14338" width="18.42578125" style="77" customWidth="1"/>
    <col min="14339" max="14339" width="16.42578125" style="77" customWidth="1"/>
    <col min="14340" max="14340" width="12.42578125" style="77" customWidth="1"/>
    <col min="14341" max="14341" width="9.5703125" style="77" customWidth="1"/>
    <col min="14342" max="14343" width="16.42578125" style="77" customWidth="1"/>
    <col min="14344" max="14344" width="15.42578125" style="77" customWidth="1"/>
    <col min="14345" max="14345" width="20.42578125" style="77" customWidth="1"/>
    <col min="14346" max="14346" width="11.42578125" style="77" bestFit="1" customWidth="1"/>
    <col min="14347" max="14347" width="9.42578125" style="77"/>
    <col min="14348" max="14348" width="10" style="77" bestFit="1" customWidth="1"/>
    <col min="14349" max="14591" width="9.42578125" style="77"/>
    <col min="14592" max="14592" width="8.5703125" style="77" customWidth="1"/>
    <col min="14593" max="14593" width="46.42578125" style="77" customWidth="1"/>
    <col min="14594" max="14594" width="18.42578125" style="77" customWidth="1"/>
    <col min="14595" max="14595" width="16.42578125" style="77" customWidth="1"/>
    <col min="14596" max="14596" width="12.42578125" style="77" customWidth="1"/>
    <col min="14597" max="14597" width="9.5703125" style="77" customWidth="1"/>
    <col min="14598" max="14599" width="16.42578125" style="77" customWidth="1"/>
    <col min="14600" max="14600" width="15.42578125" style="77" customWidth="1"/>
    <col min="14601" max="14601" width="20.42578125" style="77" customWidth="1"/>
    <col min="14602" max="14602" width="11.42578125" style="77" bestFit="1" customWidth="1"/>
    <col min="14603" max="14603" width="9.42578125" style="77"/>
    <col min="14604" max="14604" width="10" style="77" bestFit="1" customWidth="1"/>
    <col min="14605" max="14847" width="9.42578125" style="77"/>
    <col min="14848" max="14848" width="8.5703125" style="77" customWidth="1"/>
    <col min="14849" max="14849" width="46.42578125" style="77" customWidth="1"/>
    <col min="14850" max="14850" width="18.42578125" style="77" customWidth="1"/>
    <col min="14851" max="14851" width="16.42578125" style="77" customWidth="1"/>
    <col min="14852" max="14852" width="12.42578125" style="77" customWidth="1"/>
    <col min="14853" max="14853" width="9.5703125" style="77" customWidth="1"/>
    <col min="14854" max="14855" width="16.42578125" style="77" customWidth="1"/>
    <col min="14856" max="14856" width="15.42578125" style="77" customWidth="1"/>
    <col min="14857" max="14857" width="20.42578125" style="77" customWidth="1"/>
    <col min="14858" max="14858" width="11.42578125" style="77" bestFit="1" customWidth="1"/>
    <col min="14859" max="14859" width="9.42578125" style="77"/>
    <col min="14860" max="14860" width="10" style="77" bestFit="1" customWidth="1"/>
    <col min="14861" max="15103" width="9.42578125" style="77"/>
    <col min="15104" max="15104" width="8.5703125" style="77" customWidth="1"/>
    <col min="15105" max="15105" width="46.42578125" style="77" customWidth="1"/>
    <col min="15106" max="15106" width="18.42578125" style="77" customWidth="1"/>
    <col min="15107" max="15107" width="16.42578125" style="77" customWidth="1"/>
    <col min="15108" max="15108" width="12.42578125" style="77" customWidth="1"/>
    <col min="15109" max="15109" width="9.5703125" style="77" customWidth="1"/>
    <col min="15110" max="15111" width="16.42578125" style="77" customWidth="1"/>
    <col min="15112" max="15112" width="15.42578125" style="77" customWidth="1"/>
    <col min="15113" max="15113" width="20.42578125" style="77" customWidth="1"/>
    <col min="15114" max="15114" width="11.42578125" style="77" bestFit="1" customWidth="1"/>
    <col min="15115" max="15115" width="9.42578125" style="77"/>
    <col min="15116" max="15116" width="10" style="77" bestFit="1" customWidth="1"/>
    <col min="15117" max="15359" width="9.42578125" style="77"/>
    <col min="15360" max="15360" width="8.5703125" style="77" customWidth="1"/>
    <col min="15361" max="15361" width="46.42578125" style="77" customWidth="1"/>
    <col min="15362" max="15362" width="18.42578125" style="77" customWidth="1"/>
    <col min="15363" max="15363" width="16.42578125" style="77" customWidth="1"/>
    <col min="15364" max="15364" width="12.42578125" style="77" customWidth="1"/>
    <col min="15365" max="15365" width="9.5703125" style="77" customWidth="1"/>
    <col min="15366" max="15367" width="16.42578125" style="77" customWidth="1"/>
    <col min="15368" max="15368" width="15.42578125" style="77" customWidth="1"/>
    <col min="15369" max="15369" width="20.42578125" style="77" customWidth="1"/>
    <col min="15370" max="15370" width="11.42578125" style="77" bestFit="1" customWidth="1"/>
    <col min="15371" max="15371" width="9.42578125" style="77"/>
    <col min="15372" max="15372" width="10" style="77" bestFit="1" customWidth="1"/>
    <col min="15373" max="15615" width="9.42578125" style="77"/>
    <col min="15616" max="15616" width="8.5703125" style="77" customWidth="1"/>
    <col min="15617" max="15617" width="46.42578125" style="77" customWidth="1"/>
    <col min="15618" max="15618" width="18.42578125" style="77" customWidth="1"/>
    <col min="15619" max="15619" width="16.42578125" style="77" customWidth="1"/>
    <col min="15620" max="15620" width="12.42578125" style="77" customWidth="1"/>
    <col min="15621" max="15621" width="9.5703125" style="77" customWidth="1"/>
    <col min="15622" max="15623" width="16.42578125" style="77" customWidth="1"/>
    <col min="15624" max="15624" width="15.42578125" style="77" customWidth="1"/>
    <col min="15625" max="15625" width="20.42578125" style="77" customWidth="1"/>
    <col min="15626" max="15626" width="11.42578125" style="77" bestFit="1" customWidth="1"/>
    <col min="15627" max="15627" width="9.42578125" style="77"/>
    <col min="15628" max="15628" width="10" style="77" bestFit="1" customWidth="1"/>
    <col min="15629" max="15871" width="9.42578125" style="77"/>
    <col min="15872" max="15872" width="8.5703125" style="77" customWidth="1"/>
    <col min="15873" max="15873" width="46.42578125" style="77" customWidth="1"/>
    <col min="15874" max="15874" width="18.42578125" style="77" customWidth="1"/>
    <col min="15875" max="15875" width="16.42578125" style="77" customWidth="1"/>
    <col min="15876" max="15876" width="12.42578125" style="77" customWidth="1"/>
    <col min="15877" max="15877" width="9.5703125" style="77" customWidth="1"/>
    <col min="15878" max="15879" width="16.42578125" style="77" customWidth="1"/>
    <col min="15880" max="15880" width="15.42578125" style="77" customWidth="1"/>
    <col min="15881" max="15881" width="20.42578125" style="77" customWidth="1"/>
    <col min="15882" max="15882" width="11.42578125" style="77" bestFit="1" customWidth="1"/>
    <col min="15883" max="15883" width="9.42578125" style="77"/>
    <col min="15884" max="15884" width="10" style="77" bestFit="1" customWidth="1"/>
    <col min="15885" max="16127" width="9.42578125" style="77"/>
    <col min="16128" max="16128" width="8.5703125" style="77" customWidth="1"/>
    <col min="16129" max="16129" width="46.42578125" style="77" customWidth="1"/>
    <col min="16130" max="16130" width="18.42578125" style="77" customWidth="1"/>
    <col min="16131" max="16131" width="16.42578125" style="77" customWidth="1"/>
    <col min="16132" max="16132" width="12.42578125" style="77" customWidth="1"/>
    <col min="16133" max="16133" width="9.5703125" style="77" customWidth="1"/>
    <col min="16134" max="16135" width="16.42578125" style="77" customWidth="1"/>
    <col min="16136" max="16136" width="15.42578125" style="77" customWidth="1"/>
    <col min="16137" max="16137" width="20.42578125" style="77" customWidth="1"/>
    <col min="16138" max="16138" width="11.42578125" style="77" bestFit="1" customWidth="1"/>
    <col min="16139" max="16139" width="9.42578125" style="77"/>
    <col min="16140" max="16140" width="10" style="77" bestFit="1" customWidth="1"/>
    <col min="16141" max="16384" width="9.42578125" style="77"/>
  </cols>
  <sheetData>
    <row r="1" spans="1:12" ht="15" customHeight="1" x14ac:dyDescent="0.25">
      <c r="A1" s="525" t="s">
        <v>99</v>
      </c>
      <c r="B1" s="525"/>
      <c r="C1" s="525"/>
      <c r="D1" s="525"/>
      <c r="E1" s="525"/>
      <c r="F1" s="525"/>
      <c r="G1" s="525"/>
      <c r="H1" s="525"/>
    </row>
    <row r="2" spans="1:12" ht="15" customHeight="1" x14ac:dyDescent="0.25">
      <c r="A2" s="526" t="s">
        <v>95</v>
      </c>
      <c r="B2" s="526"/>
      <c r="C2" s="526"/>
      <c r="D2" s="526"/>
      <c r="E2" s="526"/>
      <c r="F2" s="526"/>
      <c r="G2" s="526"/>
      <c r="H2" s="526"/>
    </row>
    <row r="3" spans="1:12" ht="48" customHeight="1" x14ac:dyDescent="0.25">
      <c r="A3" s="525" t="s">
        <v>447</v>
      </c>
      <c r="B3" s="525"/>
      <c r="C3" s="525"/>
      <c r="D3" s="525"/>
      <c r="E3" s="525"/>
      <c r="F3" s="525"/>
      <c r="G3" s="525"/>
      <c r="H3" s="525"/>
    </row>
    <row r="4" spans="1:12" x14ac:dyDescent="0.25">
      <c r="A4" s="525" t="s">
        <v>450</v>
      </c>
      <c r="B4" s="525"/>
      <c r="C4" s="525"/>
      <c r="D4" s="525"/>
      <c r="E4" s="525"/>
      <c r="F4" s="525"/>
      <c r="G4" s="525"/>
      <c r="H4" s="525"/>
    </row>
    <row r="5" spans="1:12" x14ac:dyDescent="0.25">
      <c r="A5" s="78"/>
      <c r="D5" s="78"/>
      <c r="E5" s="81"/>
      <c r="F5" s="79"/>
      <c r="G5" s="98"/>
      <c r="H5" s="108"/>
    </row>
    <row r="6" spans="1:12" ht="62.1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4" t="s">
        <v>85</v>
      </c>
    </row>
    <row r="7" spans="1:12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6">
        <v>8</v>
      </c>
      <c r="I7" s="253" t="s">
        <v>98</v>
      </c>
      <c r="J7" s="244"/>
    </row>
    <row r="8" spans="1:12" x14ac:dyDescent="0.25">
      <c r="A8" s="527" t="s">
        <v>475</v>
      </c>
      <c r="B8" s="527"/>
      <c r="C8" s="527"/>
      <c r="D8" s="527"/>
      <c r="E8" s="527"/>
      <c r="F8" s="527"/>
      <c r="G8" s="527"/>
      <c r="H8" s="527"/>
      <c r="I8" s="246"/>
      <c r="J8" s="250"/>
    </row>
    <row r="9" spans="1:12" customFormat="1" ht="12.75" x14ac:dyDescent="0.2">
      <c r="A9" s="222" t="s">
        <v>201</v>
      </c>
      <c r="B9" s="223" t="s">
        <v>282</v>
      </c>
      <c r="C9" s="224"/>
      <c r="D9" s="224" t="s">
        <v>178</v>
      </c>
      <c r="E9" s="224" t="s">
        <v>188</v>
      </c>
      <c r="F9" s="225">
        <v>1</v>
      </c>
      <c r="G9" s="226">
        <v>1849315</v>
      </c>
      <c r="H9" s="226">
        <f t="shared" ref="H9" si="0">F9*G9</f>
        <v>1849315</v>
      </c>
      <c r="I9" s="247" t="s">
        <v>215</v>
      </c>
      <c r="J9" s="251" t="s">
        <v>441</v>
      </c>
      <c r="K9" s="149" t="s">
        <v>283</v>
      </c>
      <c r="L9" s="140"/>
    </row>
    <row r="10" spans="1:12" customFormat="1" ht="12.75" x14ac:dyDescent="0.2">
      <c r="A10" s="222" t="s">
        <v>199</v>
      </c>
      <c r="B10" s="223" t="s">
        <v>286</v>
      </c>
      <c r="C10" s="224"/>
      <c r="D10" s="224" t="s">
        <v>178</v>
      </c>
      <c r="E10" s="224" t="s">
        <v>188</v>
      </c>
      <c r="F10" s="225">
        <v>1</v>
      </c>
      <c r="G10" s="226">
        <v>1075020</v>
      </c>
      <c r="H10" s="226">
        <f t="shared" ref="H10" si="1">F10*G10</f>
        <v>1075020</v>
      </c>
      <c r="I10" s="247" t="s">
        <v>213</v>
      </c>
      <c r="J10" s="251" t="s">
        <v>441</v>
      </c>
      <c r="K10" s="149" t="s">
        <v>287</v>
      </c>
      <c r="L10" s="140"/>
    </row>
    <row r="11" spans="1:12" customFormat="1" ht="12.75" x14ac:dyDescent="0.2">
      <c r="A11" s="222" t="s">
        <v>233</v>
      </c>
      <c r="B11" s="223" t="s">
        <v>289</v>
      </c>
      <c r="C11" s="224"/>
      <c r="D11" s="224" t="s">
        <v>178</v>
      </c>
      <c r="E11" s="224" t="s">
        <v>188</v>
      </c>
      <c r="F11" s="225">
        <v>1</v>
      </c>
      <c r="G11" s="226">
        <v>1174868.75</v>
      </c>
      <c r="H11" s="226">
        <f t="shared" ref="H11" si="2">F11*G11</f>
        <v>1174868.75</v>
      </c>
      <c r="I11" s="247" t="s">
        <v>202</v>
      </c>
      <c r="J11" s="251" t="s">
        <v>441</v>
      </c>
      <c r="K11" s="149" t="s">
        <v>290</v>
      </c>
      <c r="L11" s="140"/>
    </row>
    <row r="12" spans="1:12" x14ac:dyDescent="0.25">
      <c r="A12" s="522" t="s">
        <v>86</v>
      </c>
      <c r="B12" s="523"/>
      <c r="C12" s="523"/>
      <c r="D12" s="523"/>
      <c r="E12" s="523"/>
      <c r="F12" s="523"/>
      <c r="G12" s="524"/>
      <c r="H12" s="117">
        <f>SUM(H9:H11)</f>
        <v>4099203.75</v>
      </c>
      <c r="I12" s="246"/>
      <c r="J12" s="250"/>
      <c r="K12" s="80" t="e">
        <f>#REF!/1.012/1.03</f>
        <v>#REF!</v>
      </c>
      <c r="L12" s="80"/>
    </row>
    <row r="13" spans="1:12" x14ac:dyDescent="0.25">
      <c r="A13" s="522" t="s">
        <v>97</v>
      </c>
      <c r="B13" s="523"/>
      <c r="C13" s="523"/>
      <c r="D13" s="523"/>
      <c r="E13" s="523"/>
      <c r="F13" s="523"/>
      <c r="G13" s="524"/>
      <c r="H13" s="117">
        <f>H12*0.2</f>
        <v>819840.75</v>
      </c>
      <c r="I13" s="248"/>
      <c r="J13" s="252"/>
    </row>
    <row r="14" spans="1:12" x14ac:dyDescent="0.25">
      <c r="A14" s="522" t="s">
        <v>87</v>
      </c>
      <c r="B14" s="523"/>
      <c r="C14" s="523"/>
      <c r="D14" s="523"/>
      <c r="E14" s="523"/>
      <c r="F14" s="523"/>
      <c r="G14" s="524"/>
      <c r="H14" s="117">
        <f>H12+H13</f>
        <v>4919044.5</v>
      </c>
      <c r="I14" s="248"/>
      <c r="J14" s="252"/>
      <c r="K14" s="105"/>
    </row>
    <row r="15" spans="1:12" ht="15" customHeight="1" x14ac:dyDescent="0.25">
      <c r="A15" s="81"/>
      <c r="D15" s="81"/>
      <c r="E15" s="81"/>
      <c r="F15" s="81"/>
      <c r="G15" s="98"/>
      <c r="H15" s="109"/>
      <c r="I15" s="248"/>
      <c r="J15" s="252"/>
    </row>
    <row r="16" spans="1:12" ht="15" customHeight="1" x14ac:dyDescent="0.25">
      <c r="A16" s="81"/>
      <c r="D16" s="81"/>
      <c r="E16" s="81"/>
      <c r="F16" s="81"/>
      <c r="G16" s="98"/>
      <c r="H16" s="109"/>
    </row>
    <row r="17" spans="1:8" ht="15" customHeight="1" x14ac:dyDescent="0.25">
      <c r="A17" s="81"/>
      <c r="D17" s="81"/>
      <c r="E17" s="81"/>
      <c r="F17" s="81"/>
      <c r="G17" s="98"/>
      <c r="H17" s="109"/>
    </row>
    <row r="18" spans="1:8" x14ac:dyDescent="0.25">
      <c r="A18" s="81"/>
      <c r="D18" s="81"/>
      <c r="E18" s="81"/>
      <c r="F18" s="81"/>
      <c r="G18" s="98"/>
      <c r="H18" s="109"/>
    </row>
    <row r="19" spans="1:8" x14ac:dyDescent="0.25">
      <c r="A19" s="81"/>
      <c r="D19" s="81"/>
      <c r="E19" s="81"/>
      <c r="F19" s="81"/>
      <c r="G19" s="98"/>
      <c r="H19" s="109"/>
    </row>
    <row r="20" spans="1:8" x14ac:dyDescent="0.25">
      <c r="A20" s="81"/>
      <c r="D20" s="81"/>
      <c r="E20" s="81"/>
      <c r="F20" s="81"/>
      <c r="G20" s="98"/>
      <c r="H20" s="109"/>
    </row>
  </sheetData>
  <mergeCells count="8">
    <mergeCell ref="A13:G13"/>
    <mergeCell ref="A14:G14"/>
    <mergeCell ref="A1:H1"/>
    <mergeCell ref="A2:H2"/>
    <mergeCell ref="A3:H3"/>
    <mergeCell ref="A4:H4"/>
    <mergeCell ref="A8:H8"/>
    <mergeCell ref="A12:G12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theme="8" tint="0.39997558519241921"/>
    <pageSetUpPr fitToPage="1"/>
  </sheetPr>
  <dimension ref="A1:K41"/>
  <sheetViews>
    <sheetView view="pageBreakPreview" zoomScale="110" zoomScaleNormal="85" zoomScaleSheetLayoutView="110" workbookViewId="0">
      <selection activeCell="A11" sqref="A11:N11"/>
    </sheetView>
  </sheetViews>
  <sheetFormatPr defaultRowHeight="15" x14ac:dyDescent="0.25"/>
  <cols>
    <col min="1" max="1" width="6.5703125" style="86" customWidth="1"/>
    <col min="2" max="2" width="40.5703125" style="89" customWidth="1"/>
    <col min="3" max="3" width="23.42578125" style="86" customWidth="1"/>
    <col min="4" max="4" width="21.42578125" style="86" customWidth="1"/>
    <col min="5" max="5" width="10.42578125" style="86" customWidth="1"/>
    <col min="6" max="6" width="9.5703125" style="86" customWidth="1"/>
    <col min="7" max="7" width="14.42578125" style="100" customWidth="1"/>
    <col min="8" max="8" width="13.5703125" style="111" customWidth="1"/>
    <col min="9" max="10" width="16.42578125" style="77" customWidth="1"/>
    <col min="11" max="11" width="14.5703125" style="77" customWidth="1"/>
    <col min="12" max="12" width="12.5703125" style="77" bestFit="1" customWidth="1"/>
    <col min="13" max="13" width="8.5703125" style="77"/>
    <col min="14" max="14" width="11.5703125" style="77" bestFit="1" customWidth="1"/>
    <col min="15" max="254" width="8.5703125" style="77"/>
    <col min="255" max="255" width="8.5703125" style="77" customWidth="1"/>
    <col min="256" max="256" width="46.42578125" style="77" customWidth="1"/>
    <col min="257" max="257" width="18.42578125" style="77" customWidth="1"/>
    <col min="258" max="258" width="16.42578125" style="77" customWidth="1"/>
    <col min="259" max="259" width="12.42578125" style="77" customWidth="1"/>
    <col min="260" max="260" width="9.5703125" style="77" customWidth="1"/>
    <col min="261" max="262" width="16.42578125" style="77" customWidth="1"/>
    <col min="263" max="263" width="15.42578125" style="77" customWidth="1"/>
    <col min="264" max="264" width="20.42578125" style="77" customWidth="1"/>
    <col min="265" max="265" width="11.42578125" style="77" bestFit="1" customWidth="1"/>
    <col min="266" max="266" width="8.5703125" style="77"/>
    <col min="267" max="267" width="10" style="77" bestFit="1" customWidth="1"/>
    <col min="268" max="510" width="8.5703125" style="77"/>
    <col min="511" max="511" width="8.5703125" style="77" customWidth="1"/>
    <col min="512" max="512" width="46.42578125" style="77" customWidth="1"/>
    <col min="513" max="513" width="18.42578125" style="77" customWidth="1"/>
    <col min="514" max="514" width="16.42578125" style="77" customWidth="1"/>
    <col min="515" max="515" width="12.42578125" style="77" customWidth="1"/>
    <col min="516" max="516" width="9.5703125" style="77" customWidth="1"/>
    <col min="517" max="518" width="16.42578125" style="77" customWidth="1"/>
    <col min="519" max="519" width="15.42578125" style="77" customWidth="1"/>
    <col min="520" max="520" width="20.42578125" style="77" customWidth="1"/>
    <col min="521" max="521" width="11.42578125" style="77" bestFit="1" customWidth="1"/>
    <col min="522" max="522" width="8.5703125" style="77"/>
    <col min="523" max="523" width="10" style="77" bestFit="1" customWidth="1"/>
    <col min="524" max="766" width="8.5703125" style="77"/>
    <col min="767" max="767" width="8.5703125" style="77" customWidth="1"/>
    <col min="768" max="768" width="46.42578125" style="77" customWidth="1"/>
    <col min="769" max="769" width="18.42578125" style="77" customWidth="1"/>
    <col min="770" max="770" width="16.42578125" style="77" customWidth="1"/>
    <col min="771" max="771" width="12.42578125" style="77" customWidth="1"/>
    <col min="772" max="772" width="9.5703125" style="77" customWidth="1"/>
    <col min="773" max="774" width="16.42578125" style="77" customWidth="1"/>
    <col min="775" max="775" width="15.42578125" style="77" customWidth="1"/>
    <col min="776" max="776" width="20.42578125" style="77" customWidth="1"/>
    <col min="777" max="777" width="11.42578125" style="77" bestFit="1" customWidth="1"/>
    <col min="778" max="778" width="8.5703125" style="77"/>
    <col min="779" max="779" width="10" style="77" bestFit="1" customWidth="1"/>
    <col min="780" max="1022" width="8.5703125" style="77"/>
    <col min="1023" max="1023" width="8.5703125" style="77" customWidth="1"/>
    <col min="1024" max="1024" width="46.42578125" style="77" customWidth="1"/>
    <col min="1025" max="1025" width="18.42578125" style="77" customWidth="1"/>
    <col min="1026" max="1026" width="16.42578125" style="77" customWidth="1"/>
    <col min="1027" max="1027" width="12.42578125" style="77" customWidth="1"/>
    <col min="1028" max="1028" width="9.5703125" style="77" customWidth="1"/>
    <col min="1029" max="1030" width="16.42578125" style="77" customWidth="1"/>
    <col min="1031" max="1031" width="15.42578125" style="77" customWidth="1"/>
    <col min="1032" max="1032" width="20.42578125" style="77" customWidth="1"/>
    <col min="1033" max="1033" width="11.42578125" style="77" bestFit="1" customWidth="1"/>
    <col min="1034" max="1034" width="8.5703125" style="77"/>
    <col min="1035" max="1035" width="10" style="77" bestFit="1" customWidth="1"/>
    <col min="1036" max="1278" width="8.5703125" style="77"/>
    <col min="1279" max="1279" width="8.5703125" style="77" customWidth="1"/>
    <col min="1280" max="1280" width="46.42578125" style="77" customWidth="1"/>
    <col min="1281" max="1281" width="18.42578125" style="77" customWidth="1"/>
    <col min="1282" max="1282" width="16.42578125" style="77" customWidth="1"/>
    <col min="1283" max="1283" width="12.42578125" style="77" customWidth="1"/>
    <col min="1284" max="1284" width="9.5703125" style="77" customWidth="1"/>
    <col min="1285" max="1286" width="16.42578125" style="77" customWidth="1"/>
    <col min="1287" max="1287" width="15.42578125" style="77" customWidth="1"/>
    <col min="1288" max="1288" width="20.42578125" style="77" customWidth="1"/>
    <col min="1289" max="1289" width="11.42578125" style="77" bestFit="1" customWidth="1"/>
    <col min="1290" max="1290" width="8.5703125" style="77"/>
    <col min="1291" max="1291" width="10" style="77" bestFit="1" customWidth="1"/>
    <col min="1292" max="1534" width="8.5703125" style="77"/>
    <col min="1535" max="1535" width="8.5703125" style="77" customWidth="1"/>
    <col min="1536" max="1536" width="46.42578125" style="77" customWidth="1"/>
    <col min="1537" max="1537" width="18.42578125" style="77" customWidth="1"/>
    <col min="1538" max="1538" width="16.42578125" style="77" customWidth="1"/>
    <col min="1539" max="1539" width="12.42578125" style="77" customWidth="1"/>
    <col min="1540" max="1540" width="9.5703125" style="77" customWidth="1"/>
    <col min="1541" max="1542" width="16.42578125" style="77" customWidth="1"/>
    <col min="1543" max="1543" width="15.42578125" style="77" customWidth="1"/>
    <col min="1544" max="1544" width="20.42578125" style="77" customWidth="1"/>
    <col min="1545" max="1545" width="11.42578125" style="77" bestFit="1" customWidth="1"/>
    <col min="1546" max="1546" width="8.5703125" style="77"/>
    <col min="1547" max="1547" width="10" style="77" bestFit="1" customWidth="1"/>
    <col min="1548" max="1790" width="8.5703125" style="77"/>
    <col min="1791" max="1791" width="8.5703125" style="77" customWidth="1"/>
    <col min="1792" max="1792" width="46.42578125" style="77" customWidth="1"/>
    <col min="1793" max="1793" width="18.42578125" style="77" customWidth="1"/>
    <col min="1794" max="1794" width="16.42578125" style="77" customWidth="1"/>
    <col min="1795" max="1795" width="12.42578125" style="77" customWidth="1"/>
    <col min="1796" max="1796" width="9.5703125" style="77" customWidth="1"/>
    <col min="1797" max="1798" width="16.42578125" style="77" customWidth="1"/>
    <col min="1799" max="1799" width="15.42578125" style="77" customWidth="1"/>
    <col min="1800" max="1800" width="20.42578125" style="77" customWidth="1"/>
    <col min="1801" max="1801" width="11.42578125" style="77" bestFit="1" customWidth="1"/>
    <col min="1802" max="1802" width="8.5703125" style="77"/>
    <col min="1803" max="1803" width="10" style="77" bestFit="1" customWidth="1"/>
    <col min="1804" max="2046" width="8.5703125" style="77"/>
    <col min="2047" max="2047" width="8.5703125" style="77" customWidth="1"/>
    <col min="2048" max="2048" width="46.42578125" style="77" customWidth="1"/>
    <col min="2049" max="2049" width="18.42578125" style="77" customWidth="1"/>
    <col min="2050" max="2050" width="16.42578125" style="77" customWidth="1"/>
    <col min="2051" max="2051" width="12.42578125" style="77" customWidth="1"/>
    <col min="2052" max="2052" width="9.5703125" style="77" customWidth="1"/>
    <col min="2053" max="2054" width="16.42578125" style="77" customWidth="1"/>
    <col min="2055" max="2055" width="15.42578125" style="77" customWidth="1"/>
    <col min="2056" max="2056" width="20.42578125" style="77" customWidth="1"/>
    <col min="2057" max="2057" width="11.42578125" style="77" bestFit="1" customWidth="1"/>
    <col min="2058" max="2058" width="8.5703125" style="77"/>
    <col min="2059" max="2059" width="10" style="77" bestFit="1" customWidth="1"/>
    <col min="2060" max="2302" width="8.5703125" style="77"/>
    <col min="2303" max="2303" width="8.5703125" style="77" customWidth="1"/>
    <col min="2304" max="2304" width="46.42578125" style="77" customWidth="1"/>
    <col min="2305" max="2305" width="18.42578125" style="77" customWidth="1"/>
    <col min="2306" max="2306" width="16.42578125" style="77" customWidth="1"/>
    <col min="2307" max="2307" width="12.42578125" style="77" customWidth="1"/>
    <col min="2308" max="2308" width="9.5703125" style="77" customWidth="1"/>
    <col min="2309" max="2310" width="16.42578125" style="77" customWidth="1"/>
    <col min="2311" max="2311" width="15.42578125" style="77" customWidth="1"/>
    <col min="2312" max="2312" width="20.42578125" style="77" customWidth="1"/>
    <col min="2313" max="2313" width="11.42578125" style="77" bestFit="1" customWidth="1"/>
    <col min="2314" max="2314" width="8.5703125" style="77"/>
    <col min="2315" max="2315" width="10" style="77" bestFit="1" customWidth="1"/>
    <col min="2316" max="2558" width="8.5703125" style="77"/>
    <col min="2559" max="2559" width="8.5703125" style="77" customWidth="1"/>
    <col min="2560" max="2560" width="46.42578125" style="77" customWidth="1"/>
    <col min="2561" max="2561" width="18.42578125" style="77" customWidth="1"/>
    <col min="2562" max="2562" width="16.42578125" style="77" customWidth="1"/>
    <col min="2563" max="2563" width="12.42578125" style="77" customWidth="1"/>
    <col min="2564" max="2564" width="9.5703125" style="77" customWidth="1"/>
    <col min="2565" max="2566" width="16.42578125" style="77" customWidth="1"/>
    <col min="2567" max="2567" width="15.42578125" style="77" customWidth="1"/>
    <col min="2568" max="2568" width="20.42578125" style="77" customWidth="1"/>
    <col min="2569" max="2569" width="11.42578125" style="77" bestFit="1" customWidth="1"/>
    <col min="2570" max="2570" width="8.5703125" style="77"/>
    <col min="2571" max="2571" width="10" style="77" bestFit="1" customWidth="1"/>
    <col min="2572" max="2814" width="8.5703125" style="77"/>
    <col min="2815" max="2815" width="8.5703125" style="77" customWidth="1"/>
    <col min="2816" max="2816" width="46.42578125" style="77" customWidth="1"/>
    <col min="2817" max="2817" width="18.42578125" style="77" customWidth="1"/>
    <col min="2818" max="2818" width="16.42578125" style="77" customWidth="1"/>
    <col min="2819" max="2819" width="12.42578125" style="77" customWidth="1"/>
    <col min="2820" max="2820" width="9.5703125" style="77" customWidth="1"/>
    <col min="2821" max="2822" width="16.42578125" style="77" customWidth="1"/>
    <col min="2823" max="2823" width="15.42578125" style="77" customWidth="1"/>
    <col min="2824" max="2824" width="20.42578125" style="77" customWidth="1"/>
    <col min="2825" max="2825" width="11.42578125" style="77" bestFit="1" customWidth="1"/>
    <col min="2826" max="2826" width="8.5703125" style="77"/>
    <col min="2827" max="2827" width="10" style="77" bestFit="1" customWidth="1"/>
    <col min="2828" max="3070" width="8.5703125" style="77"/>
    <col min="3071" max="3071" width="8.5703125" style="77" customWidth="1"/>
    <col min="3072" max="3072" width="46.42578125" style="77" customWidth="1"/>
    <col min="3073" max="3073" width="18.42578125" style="77" customWidth="1"/>
    <col min="3074" max="3074" width="16.42578125" style="77" customWidth="1"/>
    <col min="3075" max="3075" width="12.42578125" style="77" customWidth="1"/>
    <col min="3076" max="3076" width="9.5703125" style="77" customWidth="1"/>
    <col min="3077" max="3078" width="16.42578125" style="77" customWidth="1"/>
    <col min="3079" max="3079" width="15.42578125" style="77" customWidth="1"/>
    <col min="3080" max="3080" width="20.42578125" style="77" customWidth="1"/>
    <col min="3081" max="3081" width="11.42578125" style="77" bestFit="1" customWidth="1"/>
    <col min="3082" max="3082" width="8.5703125" style="77"/>
    <col min="3083" max="3083" width="10" style="77" bestFit="1" customWidth="1"/>
    <col min="3084" max="3326" width="8.5703125" style="77"/>
    <col min="3327" max="3327" width="8.5703125" style="77" customWidth="1"/>
    <col min="3328" max="3328" width="46.42578125" style="77" customWidth="1"/>
    <col min="3329" max="3329" width="18.42578125" style="77" customWidth="1"/>
    <col min="3330" max="3330" width="16.42578125" style="77" customWidth="1"/>
    <col min="3331" max="3331" width="12.42578125" style="77" customWidth="1"/>
    <col min="3332" max="3332" width="9.5703125" style="77" customWidth="1"/>
    <col min="3333" max="3334" width="16.42578125" style="77" customWidth="1"/>
    <col min="3335" max="3335" width="15.42578125" style="77" customWidth="1"/>
    <col min="3336" max="3336" width="20.42578125" style="77" customWidth="1"/>
    <col min="3337" max="3337" width="11.42578125" style="77" bestFit="1" customWidth="1"/>
    <col min="3338" max="3338" width="8.5703125" style="77"/>
    <col min="3339" max="3339" width="10" style="77" bestFit="1" customWidth="1"/>
    <col min="3340" max="3582" width="8.5703125" style="77"/>
    <col min="3583" max="3583" width="8.5703125" style="77" customWidth="1"/>
    <col min="3584" max="3584" width="46.42578125" style="77" customWidth="1"/>
    <col min="3585" max="3585" width="18.42578125" style="77" customWidth="1"/>
    <col min="3586" max="3586" width="16.42578125" style="77" customWidth="1"/>
    <col min="3587" max="3587" width="12.42578125" style="77" customWidth="1"/>
    <col min="3588" max="3588" width="9.5703125" style="77" customWidth="1"/>
    <col min="3589" max="3590" width="16.42578125" style="77" customWidth="1"/>
    <col min="3591" max="3591" width="15.42578125" style="77" customWidth="1"/>
    <col min="3592" max="3592" width="20.42578125" style="77" customWidth="1"/>
    <col min="3593" max="3593" width="11.42578125" style="77" bestFit="1" customWidth="1"/>
    <col min="3594" max="3594" width="8.5703125" style="77"/>
    <col min="3595" max="3595" width="10" style="77" bestFit="1" customWidth="1"/>
    <col min="3596" max="3838" width="8.5703125" style="77"/>
    <col min="3839" max="3839" width="8.5703125" style="77" customWidth="1"/>
    <col min="3840" max="3840" width="46.42578125" style="77" customWidth="1"/>
    <col min="3841" max="3841" width="18.42578125" style="77" customWidth="1"/>
    <col min="3842" max="3842" width="16.42578125" style="77" customWidth="1"/>
    <col min="3843" max="3843" width="12.42578125" style="77" customWidth="1"/>
    <col min="3844" max="3844" width="9.5703125" style="77" customWidth="1"/>
    <col min="3845" max="3846" width="16.42578125" style="77" customWidth="1"/>
    <col min="3847" max="3847" width="15.42578125" style="77" customWidth="1"/>
    <col min="3848" max="3848" width="20.42578125" style="77" customWidth="1"/>
    <col min="3849" max="3849" width="11.42578125" style="77" bestFit="1" customWidth="1"/>
    <col min="3850" max="3850" width="8.5703125" style="77"/>
    <col min="3851" max="3851" width="10" style="77" bestFit="1" customWidth="1"/>
    <col min="3852" max="4094" width="8.5703125" style="77"/>
    <col min="4095" max="4095" width="8.5703125" style="77" customWidth="1"/>
    <col min="4096" max="4096" width="46.42578125" style="77" customWidth="1"/>
    <col min="4097" max="4097" width="18.42578125" style="77" customWidth="1"/>
    <col min="4098" max="4098" width="16.42578125" style="77" customWidth="1"/>
    <col min="4099" max="4099" width="12.42578125" style="77" customWidth="1"/>
    <col min="4100" max="4100" width="9.5703125" style="77" customWidth="1"/>
    <col min="4101" max="4102" width="16.42578125" style="77" customWidth="1"/>
    <col min="4103" max="4103" width="15.42578125" style="77" customWidth="1"/>
    <col min="4104" max="4104" width="20.42578125" style="77" customWidth="1"/>
    <col min="4105" max="4105" width="11.42578125" style="77" bestFit="1" customWidth="1"/>
    <col min="4106" max="4106" width="8.5703125" style="77"/>
    <col min="4107" max="4107" width="10" style="77" bestFit="1" customWidth="1"/>
    <col min="4108" max="4350" width="8.5703125" style="77"/>
    <col min="4351" max="4351" width="8.5703125" style="77" customWidth="1"/>
    <col min="4352" max="4352" width="46.42578125" style="77" customWidth="1"/>
    <col min="4353" max="4353" width="18.42578125" style="77" customWidth="1"/>
    <col min="4354" max="4354" width="16.42578125" style="77" customWidth="1"/>
    <col min="4355" max="4355" width="12.42578125" style="77" customWidth="1"/>
    <col min="4356" max="4356" width="9.5703125" style="77" customWidth="1"/>
    <col min="4357" max="4358" width="16.42578125" style="77" customWidth="1"/>
    <col min="4359" max="4359" width="15.42578125" style="77" customWidth="1"/>
    <col min="4360" max="4360" width="20.42578125" style="77" customWidth="1"/>
    <col min="4361" max="4361" width="11.42578125" style="77" bestFit="1" customWidth="1"/>
    <col min="4362" max="4362" width="8.5703125" style="77"/>
    <col min="4363" max="4363" width="10" style="77" bestFit="1" customWidth="1"/>
    <col min="4364" max="4606" width="8.5703125" style="77"/>
    <col min="4607" max="4607" width="8.5703125" style="77" customWidth="1"/>
    <col min="4608" max="4608" width="46.42578125" style="77" customWidth="1"/>
    <col min="4609" max="4609" width="18.42578125" style="77" customWidth="1"/>
    <col min="4610" max="4610" width="16.42578125" style="77" customWidth="1"/>
    <col min="4611" max="4611" width="12.42578125" style="77" customWidth="1"/>
    <col min="4612" max="4612" width="9.5703125" style="77" customWidth="1"/>
    <col min="4613" max="4614" width="16.42578125" style="77" customWidth="1"/>
    <col min="4615" max="4615" width="15.42578125" style="77" customWidth="1"/>
    <col min="4616" max="4616" width="20.42578125" style="77" customWidth="1"/>
    <col min="4617" max="4617" width="11.42578125" style="77" bestFit="1" customWidth="1"/>
    <col min="4618" max="4618" width="8.5703125" style="77"/>
    <col min="4619" max="4619" width="10" style="77" bestFit="1" customWidth="1"/>
    <col min="4620" max="4862" width="8.5703125" style="77"/>
    <col min="4863" max="4863" width="8.5703125" style="77" customWidth="1"/>
    <col min="4864" max="4864" width="46.42578125" style="77" customWidth="1"/>
    <col min="4865" max="4865" width="18.42578125" style="77" customWidth="1"/>
    <col min="4866" max="4866" width="16.42578125" style="77" customWidth="1"/>
    <col min="4867" max="4867" width="12.42578125" style="77" customWidth="1"/>
    <col min="4868" max="4868" width="9.5703125" style="77" customWidth="1"/>
    <col min="4869" max="4870" width="16.42578125" style="77" customWidth="1"/>
    <col min="4871" max="4871" width="15.42578125" style="77" customWidth="1"/>
    <col min="4872" max="4872" width="20.42578125" style="77" customWidth="1"/>
    <col min="4873" max="4873" width="11.42578125" style="77" bestFit="1" customWidth="1"/>
    <col min="4874" max="4874" width="8.5703125" style="77"/>
    <col min="4875" max="4875" width="10" style="77" bestFit="1" customWidth="1"/>
    <col min="4876" max="5118" width="8.5703125" style="77"/>
    <col min="5119" max="5119" width="8.5703125" style="77" customWidth="1"/>
    <col min="5120" max="5120" width="46.42578125" style="77" customWidth="1"/>
    <col min="5121" max="5121" width="18.42578125" style="77" customWidth="1"/>
    <col min="5122" max="5122" width="16.42578125" style="77" customWidth="1"/>
    <col min="5123" max="5123" width="12.42578125" style="77" customWidth="1"/>
    <col min="5124" max="5124" width="9.5703125" style="77" customWidth="1"/>
    <col min="5125" max="5126" width="16.42578125" style="77" customWidth="1"/>
    <col min="5127" max="5127" width="15.42578125" style="77" customWidth="1"/>
    <col min="5128" max="5128" width="20.42578125" style="77" customWidth="1"/>
    <col min="5129" max="5129" width="11.42578125" style="77" bestFit="1" customWidth="1"/>
    <col min="5130" max="5130" width="8.5703125" style="77"/>
    <col min="5131" max="5131" width="10" style="77" bestFit="1" customWidth="1"/>
    <col min="5132" max="5374" width="8.5703125" style="77"/>
    <col min="5375" max="5375" width="8.5703125" style="77" customWidth="1"/>
    <col min="5376" max="5376" width="46.42578125" style="77" customWidth="1"/>
    <col min="5377" max="5377" width="18.42578125" style="77" customWidth="1"/>
    <col min="5378" max="5378" width="16.42578125" style="77" customWidth="1"/>
    <col min="5379" max="5379" width="12.42578125" style="77" customWidth="1"/>
    <col min="5380" max="5380" width="9.5703125" style="77" customWidth="1"/>
    <col min="5381" max="5382" width="16.42578125" style="77" customWidth="1"/>
    <col min="5383" max="5383" width="15.42578125" style="77" customWidth="1"/>
    <col min="5384" max="5384" width="20.42578125" style="77" customWidth="1"/>
    <col min="5385" max="5385" width="11.42578125" style="77" bestFit="1" customWidth="1"/>
    <col min="5386" max="5386" width="8.5703125" style="77"/>
    <col min="5387" max="5387" width="10" style="77" bestFit="1" customWidth="1"/>
    <col min="5388" max="5630" width="8.5703125" style="77"/>
    <col min="5631" max="5631" width="8.5703125" style="77" customWidth="1"/>
    <col min="5632" max="5632" width="46.42578125" style="77" customWidth="1"/>
    <col min="5633" max="5633" width="18.42578125" style="77" customWidth="1"/>
    <col min="5634" max="5634" width="16.42578125" style="77" customWidth="1"/>
    <col min="5635" max="5635" width="12.42578125" style="77" customWidth="1"/>
    <col min="5636" max="5636" width="9.5703125" style="77" customWidth="1"/>
    <col min="5637" max="5638" width="16.42578125" style="77" customWidth="1"/>
    <col min="5639" max="5639" width="15.42578125" style="77" customWidth="1"/>
    <col min="5640" max="5640" width="20.42578125" style="77" customWidth="1"/>
    <col min="5641" max="5641" width="11.42578125" style="77" bestFit="1" customWidth="1"/>
    <col min="5642" max="5642" width="8.5703125" style="77"/>
    <col min="5643" max="5643" width="10" style="77" bestFit="1" customWidth="1"/>
    <col min="5644" max="5886" width="8.5703125" style="77"/>
    <col min="5887" max="5887" width="8.5703125" style="77" customWidth="1"/>
    <col min="5888" max="5888" width="46.42578125" style="77" customWidth="1"/>
    <col min="5889" max="5889" width="18.42578125" style="77" customWidth="1"/>
    <col min="5890" max="5890" width="16.42578125" style="77" customWidth="1"/>
    <col min="5891" max="5891" width="12.42578125" style="77" customWidth="1"/>
    <col min="5892" max="5892" width="9.5703125" style="77" customWidth="1"/>
    <col min="5893" max="5894" width="16.42578125" style="77" customWidth="1"/>
    <col min="5895" max="5895" width="15.42578125" style="77" customWidth="1"/>
    <col min="5896" max="5896" width="20.42578125" style="77" customWidth="1"/>
    <col min="5897" max="5897" width="11.42578125" style="77" bestFit="1" customWidth="1"/>
    <col min="5898" max="5898" width="8.5703125" style="77"/>
    <col min="5899" max="5899" width="10" style="77" bestFit="1" customWidth="1"/>
    <col min="5900" max="6142" width="8.5703125" style="77"/>
    <col min="6143" max="6143" width="8.5703125" style="77" customWidth="1"/>
    <col min="6144" max="6144" width="46.42578125" style="77" customWidth="1"/>
    <col min="6145" max="6145" width="18.42578125" style="77" customWidth="1"/>
    <col min="6146" max="6146" width="16.42578125" style="77" customWidth="1"/>
    <col min="6147" max="6147" width="12.42578125" style="77" customWidth="1"/>
    <col min="6148" max="6148" width="9.5703125" style="77" customWidth="1"/>
    <col min="6149" max="6150" width="16.42578125" style="77" customWidth="1"/>
    <col min="6151" max="6151" width="15.42578125" style="77" customWidth="1"/>
    <col min="6152" max="6152" width="20.42578125" style="77" customWidth="1"/>
    <col min="6153" max="6153" width="11.42578125" style="77" bestFit="1" customWidth="1"/>
    <col min="6154" max="6154" width="8.5703125" style="77"/>
    <col min="6155" max="6155" width="10" style="77" bestFit="1" customWidth="1"/>
    <col min="6156" max="6398" width="8.5703125" style="77"/>
    <col min="6399" max="6399" width="8.5703125" style="77" customWidth="1"/>
    <col min="6400" max="6400" width="46.42578125" style="77" customWidth="1"/>
    <col min="6401" max="6401" width="18.42578125" style="77" customWidth="1"/>
    <col min="6402" max="6402" width="16.42578125" style="77" customWidth="1"/>
    <col min="6403" max="6403" width="12.42578125" style="77" customWidth="1"/>
    <col min="6404" max="6404" width="9.5703125" style="77" customWidth="1"/>
    <col min="6405" max="6406" width="16.42578125" style="77" customWidth="1"/>
    <col min="6407" max="6407" width="15.42578125" style="77" customWidth="1"/>
    <col min="6408" max="6408" width="20.42578125" style="77" customWidth="1"/>
    <col min="6409" max="6409" width="11.42578125" style="77" bestFit="1" customWidth="1"/>
    <col min="6410" max="6410" width="8.5703125" style="77"/>
    <col min="6411" max="6411" width="10" style="77" bestFit="1" customWidth="1"/>
    <col min="6412" max="6654" width="8.5703125" style="77"/>
    <col min="6655" max="6655" width="8.5703125" style="77" customWidth="1"/>
    <col min="6656" max="6656" width="46.42578125" style="77" customWidth="1"/>
    <col min="6657" max="6657" width="18.42578125" style="77" customWidth="1"/>
    <col min="6658" max="6658" width="16.42578125" style="77" customWidth="1"/>
    <col min="6659" max="6659" width="12.42578125" style="77" customWidth="1"/>
    <col min="6660" max="6660" width="9.5703125" style="77" customWidth="1"/>
    <col min="6661" max="6662" width="16.42578125" style="77" customWidth="1"/>
    <col min="6663" max="6663" width="15.42578125" style="77" customWidth="1"/>
    <col min="6664" max="6664" width="20.42578125" style="77" customWidth="1"/>
    <col min="6665" max="6665" width="11.42578125" style="77" bestFit="1" customWidth="1"/>
    <col min="6666" max="6666" width="8.5703125" style="77"/>
    <col min="6667" max="6667" width="10" style="77" bestFit="1" customWidth="1"/>
    <col min="6668" max="6910" width="8.5703125" style="77"/>
    <col min="6911" max="6911" width="8.5703125" style="77" customWidth="1"/>
    <col min="6912" max="6912" width="46.42578125" style="77" customWidth="1"/>
    <col min="6913" max="6913" width="18.42578125" style="77" customWidth="1"/>
    <col min="6914" max="6914" width="16.42578125" style="77" customWidth="1"/>
    <col min="6915" max="6915" width="12.42578125" style="77" customWidth="1"/>
    <col min="6916" max="6916" width="9.5703125" style="77" customWidth="1"/>
    <col min="6917" max="6918" width="16.42578125" style="77" customWidth="1"/>
    <col min="6919" max="6919" width="15.42578125" style="77" customWidth="1"/>
    <col min="6920" max="6920" width="20.42578125" style="77" customWidth="1"/>
    <col min="6921" max="6921" width="11.42578125" style="77" bestFit="1" customWidth="1"/>
    <col min="6922" max="6922" width="8.5703125" style="77"/>
    <col min="6923" max="6923" width="10" style="77" bestFit="1" customWidth="1"/>
    <col min="6924" max="7166" width="8.5703125" style="77"/>
    <col min="7167" max="7167" width="8.5703125" style="77" customWidth="1"/>
    <col min="7168" max="7168" width="46.42578125" style="77" customWidth="1"/>
    <col min="7169" max="7169" width="18.42578125" style="77" customWidth="1"/>
    <col min="7170" max="7170" width="16.42578125" style="77" customWidth="1"/>
    <col min="7171" max="7171" width="12.42578125" style="77" customWidth="1"/>
    <col min="7172" max="7172" width="9.5703125" style="77" customWidth="1"/>
    <col min="7173" max="7174" width="16.42578125" style="77" customWidth="1"/>
    <col min="7175" max="7175" width="15.42578125" style="77" customWidth="1"/>
    <col min="7176" max="7176" width="20.42578125" style="77" customWidth="1"/>
    <col min="7177" max="7177" width="11.42578125" style="77" bestFit="1" customWidth="1"/>
    <col min="7178" max="7178" width="8.5703125" style="77"/>
    <col min="7179" max="7179" width="10" style="77" bestFit="1" customWidth="1"/>
    <col min="7180" max="7422" width="8.5703125" style="77"/>
    <col min="7423" max="7423" width="8.5703125" style="77" customWidth="1"/>
    <col min="7424" max="7424" width="46.42578125" style="77" customWidth="1"/>
    <col min="7425" max="7425" width="18.42578125" style="77" customWidth="1"/>
    <col min="7426" max="7426" width="16.42578125" style="77" customWidth="1"/>
    <col min="7427" max="7427" width="12.42578125" style="77" customWidth="1"/>
    <col min="7428" max="7428" width="9.5703125" style="77" customWidth="1"/>
    <col min="7429" max="7430" width="16.42578125" style="77" customWidth="1"/>
    <col min="7431" max="7431" width="15.42578125" style="77" customWidth="1"/>
    <col min="7432" max="7432" width="20.42578125" style="77" customWidth="1"/>
    <col min="7433" max="7433" width="11.42578125" style="77" bestFit="1" customWidth="1"/>
    <col min="7434" max="7434" width="8.5703125" style="77"/>
    <col min="7435" max="7435" width="10" style="77" bestFit="1" customWidth="1"/>
    <col min="7436" max="7678" width="8.5703125" style="77"/>
    <col min="7679" max="7679" width="8.5703125" style="77" customWidth="1"/>
    <col min="7680" max="7680" width="46.42578125" style="77" customWidth="1"/>
    <col min="7681" max="7681" width="18.42578125" style="77" customWidth="1"/>
    <col min="7682" max="7682" width="16.42578125" style="77" customWidth="1"/>
    <col min="7683" max="7683" width="12.42578125" style="77" customWidth="1"/>
    <col min="7684" max="7684" width="9.5703125" style="77" customWidth="1"/>
    <col min="7685" max="7686" width="16.42578125" style="77" customWidth="1"/>
    <col min="7687" max="7687" width="15.42578125" style="77" customWidth="1"/>
    <col min="7688" max="7688" width="20.42578125" style="77" customWidth="1"/>
    <col min="7689" max="7689" width="11.42578125" style="77" bestFit="1" customWidth="1"/>
    <col min="7690" max="7690" width="8.5703125" style="77"/>
    <col min="7691" max="7691" width="10" style="77" bestFit="1" customWidth="1"/>
    <col min="7692" max="7934" width="8.5703125" style="77"/>
    <col min="7935" max="7935" width="8.5703125" style="77" customWidth="1"/>
    <col min="7936" max="7936" width="46.42578125" style="77" customWidth="1"/>
    <col min="7937" max="7937" width="18.42578125" style="77" customWidth="1"/>
    <col min="7938" max="7938" width="16.42578125" style="77" customWidth="1"/>
    <col min="7939" max="7939" width="12.42578125" style="77" customWidth="1"/>
    <col min="7940" max="7940" width="9.5703125" style="77" customWidth="1"/>
    <col min="7941" max="7942" width="16.42578125" style="77" customWidth="1"/>
    <col min="7943" max="7943" width="15.42578125" style="77" customWidth="1"/>
    <col min="7944" max="7944" width="20.42578125" style="77" customWidth="1"/>
    <col min="7945" max="7945" width="11.42578125" style="77" bestFit="1" customWidth="1"/>
    <col min="7946" max="7946" width="8.5703125" style="77"/>
    <col min="7947" max="7947" width="10" style="77" bestFit="1" customWidth="1"/>
    <col min="7948" max="8190" width="8.5703125" style="77"/>
    <col min="8191" max="8191" width="8.5703125" style="77" customWidth="1"/>
    <col min="8192" max="8192" width="46.42578125" style="77" customWidth="1"/>
    <col min="8193" max="8193" width="18.42578125" style="77" customWidth="1"/>
    <col min="8194" max="8194" width="16.42578125" style="77" customWidth="1"/>
    <col min="8195" max="8195" width="12.42578125" style="77" customWidth="1"/>
    <col min="8196" max="8196" width="9.5703125" style="77" customWidth="1"/>
    <col min="8197" max="8198" width="16.42578125" style="77" customWidth="1"/>
    <col min="8199" max="8199" width="15.42578125" style="77" customWidth="1"/>
    <col min="8200" max="8200" width="20.42578125" style="77" customWidth="1"/>
    <col min="8201" max="8201" width="11.42578125" style="77" bestFit="1" customWidth="1"/>
    <col min="8202" max="8202" width="8.5703125" style="77"/>
    <col min="8203" max="8203" width="10" style="77" bestFit="1" customWidth="1"/>
    <col min="8204" max="8446" width="8.5703125" style="77"/>
    <col min="8447" max="8447" width="8.5703125" style="77" customWidth="1"/>
    <col min="8448" max="8448" width="46.42578125" style="77" customWidth="1"/>
    <col min="8449" max="8449" width="18.42578125" style="77" customWidth="1"/>
    <col min="8450" max="8450" width="16.42578125" style="77" customWidth="1"/>
    <col min="8451" max="8451" width="12.42578125" style="77" customWidth="1"/>
    <col min="8452" max="8452" width="9.5703125" style="77" customWidth="1"/>
    <col min="8453" max="8454" width="16.42578125" style="77" customWidth="1"/>
    <col min="8455" max="8455" width="15.42578125" style="77" customWidth="1"/>
    <col min="8456" max="8456" width="20.42578125" style="77" customWidth="1"/>
    <col min="8457" max="8457" width="11.42578125" style="77" bestFit="1" customWidth="1"/>
    <col min="8458" max="8458" width="8.5703125" style="77"/>
    <col min="8459" max="8459" width="10" style="77" bestFit="1" customWidth="1"/>
    <col min="8460" max="8702" width="8.5703125" style="77"/>
    <col min="8703" max="8703" width="8.5703125" style="77" customWidth="1"/>
    <col min="8704" max="8704" width="46.42578125" style="77" customWidth="1"/>
    <col min="8705" max="8705" width="18.42578125" style="77" customWidth="1"/>
    <col min="8706" max="8706" width="16.42578125" style="77" customWidth="1"/>
    <col min="8707" max="8707" width="12.42578125" style="77" customWidth="1"/>
    <col min="8708" max="8708" width="9.5703125" style="77" customWidth="1"/>
    <col min="8709" max="8710" width="16.42578125" style="77" customWidth="1"/>
    <col min="8711" max="8711" width="15.42578125" style="77" customWidth="1"/>
    <col min="8712" max="8712" width="20.42578125" style="77" customWidth="1"/>
    <col min="8713" max="8713" width="11.42578125" style="77" bestFit="1" customWidth="1"/>
    <col min="8714" max="8714" width="8.5703125" style="77"/>
    <col min="8715" max="8715" width="10" style="77" bestFit="1" customWidth="1"/>
    <col min="8716" max="8958" width="8.5703125" style="77"/>
    <col min="8959" max="8959" width="8.5703125" style="77" customWidth="1"/>
    <col min="8960" max="8960" width="46.42578125" style="77" customWidth="1"/>
    <col min="8961" max="8961" width="18.42578125" style="77" customWidth="1"/>
    <col min="8962" max="8962" width="16.42578125" style="77" customWidth="1"/>
    <col min="8963" max="8963" width="12.42578125" style="77" customWidth="1"/>
    <col min="8964" max="8964" width="9.5703125" style="77" customWidth="1"/>
    <col min="8965" max="8966" width="16.42578125" style="77" customWidth="1"/>
    <col min="8967" max="8967" width="15.42578125" style="77" customWidth="1"/>
    <col min="8968" max="8968" width="20.42578125" style="77" customWidth="1"/>
    <col min="8969" max="8969" width="11.42578125" style="77" bestFit="1" customWidth="1"/>
    <col min="8970" max="8970" width="8.5703125" style="77"/>
    <col min="8971" max="8971" width="10" style="77" bestFit="1" customWidth="1"/>
    <col min="8972" max="9214" width="8.5703125" style="77"/>
    <col min="9215" max="9215" width="8.5703125" style="77" customWidth="1"/>
    <col min="9216" max="9216" width="46.42578125" style="77" customWidth="1"/>
    <col min="9217" max="9217" width="18.42578125" style="77" customWidth="1"/>
    <col min="9218" max="9218" width="16.42578125" style="77" customWidth="1"/>
    <col min="9219" max="9219" width="12.42578125" style="77" customWidth="1"/>
    <col min="9220" max="9220" width="9.5703125" style="77" customWidth="1"/>
    <col min="9221" max="9222" width="16.42578125" style="77" customWidth="1"/>
    <col min="9223" max="9223" width="15.42578125" style="77" customWidth="1"/>
    <col min="9224" max="9224" width="20.42578125" style="77" customWidth="1"/>
    <col min="9225" max="9225" width="11.42578125" style="77" bestFit="1" customWidth="1"/>
    <col min="9226" max="9226" width="8.5703125" style="77"/>
    <col min="9227" max="9227" width="10" style="77" bestFit="1" customWidth="1"/>
    <col min="9228" max="9470" width="8.5703125" style="77"/>
    <col min="9471" max="9471" width="8.5703125" style="77" customWidth="1"/>
    <col min="9472" max="9472" width="46.42578125" style="77" customWidth="1"/>
    <col min="9473" max="9473" width="18.42578125" style="77" customWidth="1"/>
    <col min="9474" max="9474" width="16.42578125" style="77" customWidth="1"/>
    <col min="9475" max="9475" width="12.42578125" style="77" customWidth="1"/>
    <col min="9476" max="9476" width="9.5703125" style="77" customWidth="1"/>
    <col min="9477" max="9478" width="16.42578125" style="77" customWidth="1"/>
    <col min="9479" max="9479" width="15.42578125" style="77" customWidth="1"/>
    <col min="9480" max="9480" width="20.42578125" style="77" customWidth="1"/>
    <col min="9481" max="9481" width="11.42578125" style="77" bestFit="1" customWidth="1"/>
    <col min="9482" max="9482" width="8.5703125" style="77"/>
    <col min="9483" max="9483" width="10" style="77" bestFit="1" customWidth="1"/>
    <col min="9484" max="9726" width="8.5703125" style="77"/>
    <col min="9727" max="9727" width="8.5703125" style="77" customWidth="1"/>
    <col min="9728" max="9728" width="46.42578125" style="77" customWidth="1"/>
    <col min="9729" max="9729" width="18.42578125" style="77" customWidth="1"/>
    <col min="9730" max="9730" width="16.42578125" style="77" customWidth="1"/>
    <col min="9731" max="9731" width="12.42578125" style="77" customWidth="1"/>
    <col min="9732" max="9732" width="9.5703125" style="77" customWidth="1"/>
    <col min="9733" max="9734" width="16.42578125" style="77" customWidth="1"/>
    <col min="9735" max="9735" width="15.42578125" style="77" customWidth="1"/>
    <col min="9736" max="9736" width="20.42578125" style="77" customWidth="1"/>
    <col min="9737" max="9737" width="11.42578125" style="77" bestFit="1" customWidth="1"/>
    <col min="9738" max="9738" width="8.5703125" style="77"/>
    <col min="9739" max="9739" width="10" style="77" bestFit="1" customWidth="1"/>
    <col min="9740" max="9982" width="8.5703125" style="77"/>
    <col min="9983" max="9983" width="8.5703125" style="77" customWidth="1"/>
    <col min="9984" max="9984" width="46.42578125" style="77" customWidth="1"/>
    <col min="9985" max="9985" width="18.42578125" style="77" customWidth="1"/>
    <col min="9986" max="9986" width="16.42578125" style="77" customWidth="1"/>
    <col min="9987" max="9987" width="12.42578125" style="77" customWidth="1"/>
    <col min="9988" max="9988" width="9.5703125" style="77" customWidth="1"/>
    <col min="9989" max="9990" width="16.42578125" style="77" customWidth="1"/>
    <col min="9991" max="9991" width="15.42578125" style="77" customWidth="1"/>
    <col min="9992" max="9992" width="20.42578125" style="77" customWidth="1"/>
    <col min="9993" max="9993" width="11.42578125" style="77" bestFit="1" customWidth="1"/>
    <col min="9994" max="9994" width="8.5703125" style="77"/>
    <col min="9995" max="9995" width="10" style="77" bestFit="1" customWidth="1"/>
    <col min="9996" max="10238" width="8.5703125" style="77"/>
    <col min="10239" max="10239" width="8.5703125" style="77" customWidth="1"/>
    <col min="10240" max="10240" width="46.42578125" style="77" customWidth="1"/>
    <col min="10241" max="10241" width="18.42578125" style="77" customWidth="1"/>
    <col min="10242" max="10242" width="16.42578125" style="77" customWidth="1"/>
    <col min="10243" max="10243" width="12.42578125" style="77" customWidth="1"/>
    <col min="10244" max="10244" width="9.5703125" style="77" customWidth="1"/>
    <col min="10245" max="10246" width="16.42578125" style="77" customWidth="1"/>
    <col min="10247" max="10247" width="15.42578125" style="77" customWidth="1"/>
    <col min="10248" max="10248" width="20.42578125" style="77" customWidth="1"/>
    <col min="10249" max="10249" width="11.42578125" style="77" bestFit="1" customWidth="1"/>
    <col min="10250" max="10250" width="8.5703125" style="77"/>
    <col min="10251" max="10251" width="10" style="77" bestFit="1" customWidth="1"/>
    <col min="10252" max="10494" width="8.5703125" style="77"/>
    <col min="10495" max="10495" width="8.5703125" style="77" customWidth="1"/>
    <col min="10496" max="10496" width="46.42578125" style="77" customWidth="1"/>
    <col min="10497" max="10497" width="18.42578125" style="77" customWidth="1"/>
    <col min="10498" max="10498" width="16.42578125" style="77" customWidth="1"/>
    <col min="10499" max="10499" width="12.42578125" style="77" customWidth="1"/>
    <col min="10500" max="10500" width="9.5703125" style="77" customWidth="1"/>
    <col min="10501" max="10502" width="16.42578125" style="77" customWidth="1"/>
    <col min="10503" max="10503" width="15.42578125" style="77" customWidth="1"/>
    <col min="10504" max="10504" width="20.42578125" style="77" customWidth="1"/>
    <col min="10505" max="10505" width="11.42578125" style="77" bestFit="1" customWidth="1"/>
    <col min="10506" max="10506" width="8.5703125" style="77"/>
    <col min="10507" max="10507" width="10" style="77" bestFit="1" customWidth="1"/>
    <col min="10508" max="10750" width="8.5703125" style="77"/>
    <col min="10751" max="10751" width="8.5703125" style="77" customWidth="1"/>
    <col min="10752" max="10752" width="46.42578125" style="77" customWidth="1"/>
    <col min="10753" max="10753" width="18.42578125" style="77" customWidth="1"/>
    <col min="10754" max="10754" width="16.42578125" style="77" customWidth="1"/>
    <col min="10755" max="10755" width="12.42578125" style="77" customWidth="1"/>
    <col min="10756" max="10756" width="9.5703125" style="77" customWidth="1"/>
    <col min="10757" max="10758" width="16.42578125" style="77" customWidth="1"/>
    <col min="10759" max="10759" width="15.42578125" style="77" customWidth="1"/>
    <col min="10760" max="10760" width="20.42578125" style="77" customWidth="1"/>
    <col min="10761" max="10761" width="11.42578125" style="77" bestFit="1" customWidth="1"/>
    <col min="10762" max="10762" width="8.5703125" style="77"/>
    <col min="10763" max="10763" width="10" style="77" bestFit="1" customWidth="1"/>
    <col min="10764" max="11006" width="8.5703125" style="77"/>
    <col min="11007" max="11007" width="8.5703125" style="77" customWidth="1"/>
    <col min="11008" max="11008" width="46.42578125" style="77" customWidth="1"/>
    <col min="11009" max="11009" width="18.42578125" style="77" customWidth="1"/>
    <col min="11010" max="11010" width="16.42578125" style="77" customWidth="1"/>
    <col min="11011" max="11011" width="12.42578125" style="77" customWidth="1"/>
    <col min="11012" max="11012" width="9.5703125" style="77" customWidth="1"/>
    <col min="11013" max="11014" width="16.42578125" style="77" customWidth="1"/>
    <col min="11015" max="11015" width="15.42578125" style="77" customWidth="1"/>
    <col min="11016" max="11016" width="20.42578125" style="77" customWidth="1"/>
    <col min="11017" max="11017" width="11.42578125" style="77" bestFit="1" customWidth="1"/>
    <col min="11018" max="11018" width="8.5703125" style="77"/>
    <col min="11019" max="11019" width="10" style="77" bestFit="1" customWidth="1"/>
    <col min="11020" max="11262" width="8.5703125" style="77"/>
    <col min="11263" max="11263" width="8.5703125" style="77" customWidth="1"/>
    <col min="11264" max="11264" width="46.42578125" style="77" customWidth="1"/>
    <col min="11265" max="11265" width="18.42578125" style="77" customWidth="1"/>
    <col min="11266" max="11266" width="16.42578125" style="77" customWidth="1"/>
    <col min="11267" max="11267" width="12.42578125" style="77" customWidth="1"/>
    <col min="11268" max="11268" width="9.5703125" style="77" customWidth="1"/>
    <col min="11269" max="11270" width="16.42578125" style="77" customWidth="1"/>
    <col min="11271" max="11271" width="15.42578125" style="77" customWidth="1"/>
    <col min="11272" max="11272" width="20.42578125" style="77" customWidth="1"/>
    <col min="11273" max="11273" width="11.42578125" style="77" bestFit="1" customWidth="1"/>
    <col min="11274" max="11274" width="8.5703125" style="77"/>
    <col min="11275" max="11275" width="10" style="77" bestFit="1" customWidth="1"/>
    <col min="11276" max="11518" width="8.5703125" style="77"/>
    <col min="11519" max="11519" width="8.5703125" style="77" customWidth="1"/>
    <col min="11520" max="11520" width="46.42578125" style="77" customWidth="1"/>
    <col min="11521" max="11521" width="18.42578125" style="77" customWidth="1"/>
    <col min="11522" max="11522" width="16.42578125" style="77" customWidth="1"/>
    <col min="11523" max="11523" width="12.42578125" style="77" customWidth="1"/>
    <col min="11524" max="11524" width="9.5703125" style="77" customWidth="1"/>
    <col min="11525" max="11526" width="16.42578125" style="77" customWidth="1"/>
    <col min="11527" max="11527" width="15.42578125" style="77" customWidth="1"/>
    <col min="11528" max="11528" width="20.42578125" style="77" customWidth="1"/>
    <col min="11529" max="11529" width="11.42578125" style="77" bestFit="1" customWidth="1"/>
    <col min="11530" max="11530" width="8.5703125" style="77"/>
    <col min="11531" max="11531" width="10" style="77" bestFit="1" customWidth="1"/>
    <col min="11532" max="11774" width="8.5703125" style="77"/>
    <col min="11775" max="11775" width="8.5703125" style="77" customWidth="1"/>
    <col min="11776" max="11776" width="46.42578125" style="77" customWidth="1"/>
    <col min="11777" max="11777" width="18.42578125" style="77" customWidth="1"/>
    <col min="11778" max="11778" width="16.42578125" style="77" customWidth="1"/>
    <col min="11779" max="11779" width="12.42578125" style="77" customWidth="1"/>
    <col min="11780" max="11780" width="9.5703125" style="77" customWidth="1"/>
    <col min="11781" max="11782" width="16.42578125" style="77" customWidth="1"/>
    <col min="11783" max="11783" width="15.42578125" style="77" customWidth="1"/>
    <col min="11784" max="11784" width="20.42578125" style="77" customWidth="1"/>
    <col min="11785" max="11785" width="11.42578125" style="77" bestFit="1" customWidth="1"/>
    <col min="11786" max="11786" width="8.5703125" style="77"/>
    <col min="11787" max="11787" width="10" style="77" bestFit="1" customWidth="1"/>
    <col min="11788" max="12030" width="8.5703125" style="77"/>
    <col min="12031" max="12031" width="8.5703125" style="77" customWidth="1"/>
    <col min="12032" max="12032" width="46.42578125" style="77" customWidth="1"/>
    <col min="12033" max="12033" width="18.42578125" style="77" customWidth="1"/>
    <col min="12034" max="12034" width="16.42578125" style="77" customWidth="1"/>
    <col min="12035" max="12035" width="12.42578125" style="77" customWidth="1"/>
    <col min="12036" max="12036" width="9.5703125" style="77" customWidth="1"/>
    <col min="12037" max="12038" width="16.42578125" style="77" customWidth="1"/>
    <col min="12039" max="12039" width="15.42578125" style="77" customWidth="1"/>
    <col min="12040" max="12040" width="20.42578125" style="77" customWidth="1"/>
    <col min="12041" max="12041" width="11.42578125" style="77" bestFit="1" customWidth="1"/>
    <col min="12042" max="12042" width="8.5703125" style="77"/>
    <col min="12043" max="12043" width="10" style="77" bestFit="1" customWidth="1"/>
    <col min="12044" max="12286" width="8.5703125" style="77"/>
    <col min="12287" max="12287" width="8.5703125" style="77" customWidth="1"/>
    <col min="12288" max="12288" width="46.42578125" style="77" customWidth="1"/>
    <col min="12289" max="12289" width="18.42578125" style="77" customWidth="1"/>
    <col min="12290" max="12290" width="16.42578125" style="77" customWidth="1"/>
    <col min="12291" max="12291" width="12.42578125" style="77" customWidth="1"/>
    <col min="12292" max="12292" width="9.5703125" style="77" customWidth="1"/>
    <col min="12293" max="12294" width="16.42578125" style="77" customWidth="1"/>
    <col min="12295" max="12295" width="15.42578125" style="77" customWidth="1"/>
    <col min="12296" max="12296" width="20.42578125" style="77" customWidth="1"/>
    <col min="12297" max="12297" width="11.42578125" style="77" bestFit="1" customWidth="1"/>
    <col min="12298" max="12298" width="8.5703125" style="77"/>
    <col min="12299" max="12299" width="10" style="77" bestFit="1" customWidth="1"/>
    <col min="12300" max="12542" width="8.5703125" style="77"/>
    <col min="12543" max="12543" width="8.5703125" style="77" customWidth="1"/>
    <col min="12544" max="12544" width="46.42578125" style="77" customWidth="1"/>
    <col min="12545" max="12545" width="18.42578125" style="77" customWidth="1"/>
    <col min="12546" max="12546" width="16.42578125" style="77" customWidth="1"/>
    <col min="12547" max="12547" width="12.42578125" style="77" customWidth="1"/>
    <col min="12548" max="12548" width="9.5703125" style="77" customWidth="1"/>
    <col min="12549" max="12550" width="16.42578125" style="77" customWidth="1"/>
    <col min="12551" max="12551" width="15.42578125" style="77" customWidth="1"/>
    <col min="12552" max="12552" width="20.42578125" style="77" customWidth="1"/>
    <col min="12553" max="12553" width="11.42578125" style="77" bestFit="1" customWidth="1"/>
    <col min="12554" max="12554" width="8.5703125" style="77"/>
    <col min="12555" max="12555" width="10" style="77" bestFit="1" customWidth="1"/>
    <col min="12556" max="12798" width="8.5703125" style="77"/>
    <col min="12799" max="12799" width="8.5703125" style="77" customWidth="1"/>
    <col min="12800" max="12800" width="46.42578125" style="77" customWidth="1"/>
    <col min="12801" max="12801" width="18.42578125" style="77" customWidth="1"/>
    <col min="12802" max="12802" width="16.42578125" style="77" customWidth="1"/>
    <col min="12803" max="12803" width="12.42578125" style="77" customWidth="1"/>
    <col min="12804" max="12804" width="9.5703125" style="77" customWidth="1"/>
    <col min="12805" max="12806" width="16.42578125" style="77" customWidth="1"/>
    <col min="12807" max="12807" width="15.42578125" style="77" customWidth="1"/>
    <col min="12808" max="12808" width="20.42578125" style="77" customWidth="1"/>
    <col min="12809" max="12809" width="11.42578125" style="77" bestFit="1" customWidth="1"/>
    <col min="12810" max="12810" width="8.5703125" style="77"/>
    <col min="12811" max="12811" width="10" style="77" bestFit="1" customWidth="1"/>
    <col min="12812" max="13054" width="8.5703125" style="77"/>
    <col min="13055" max="13055" width="8.5703125" style="77" customWidth="1"/>
    <col min="13056" max="13056" width="46.42578125" style="77" customWidth="1"/>
    <col min="13057" max="13057" width="18.42578125" style="77" customWidth="1"/>
    <col min="13058" max="13058" width="16.42578125" style="77" customWidth="1"/>
    <col min="13059" max="13059" width="12.42578125" style="77" customWidth="1"/>
    <col min="13060" max="13060" width="9.5703125" style="77" customWidth="1"/>
    <col min="13061" max="13062" width="16.42578125" style="77" customWidth="1"/>
    <col min="13063" max="13063" width="15.42578125" style="77" customWidth="1"/>
    <col min="13064" max="13064" width="20.42578125" style="77" customWidth="1"/>
    <col min="13065" max="13065" width="11.42578125" style="77" bestFit="1" customWidth="1"/>
    <col min="13066" max="13066" width="8.5703125" style="77"/>
    <col min="13067" max="13067" width="10" style="77" bestFit="1" customWidth="1"/>
    <col min="13068" max="13310" width="8.5703125" style="77"/>
    <col min="13311" max="13311" width="8.5703125" style="77" customWidth="1"/>
    <col min="13312" max="13312" width="46.42578125" style="77" customWidth="1"/>
    <col min="13313" max="13313" width="18.42578125" style="77" customWidth="1"/>
    <col min="13314" max="13314" width="16.42578125" style="77" customWidth="1"/>
    <col min="13315" max="13315" width="12.42578125" style="77" customWidth="1"/>
    <col min="13316" max="13316" width="9.5703125" style="77" customWidth="1"/>
    <col min="13317" max="13318" width="16.42578125" style="77" customWidth="1"/>
    <col min="13319" max="13319" width="15.42578125" style="77" customWidth="1"/>
    <col min="13320" max="13320" width="20.42578125" style="77" customWidth="1"/>
    <col min="13321" max="13321" width="11.42578125" style="77" bestFit="1" customWidth="1"/>
    <col min="13322" max="13322" width="8.5703125" style="77"/>
    <col min="13323" max="13323" width="10" style="77" bestFit="1" customWidth="1"/>
    <col min="13324" max="13566" width="8.5703125" style="77"/>
    <col min="13567" max="13567" width="8.5703125" style="77" customWidth="1"/>
    <col min="13568" max="13568" width="46.42578125" style="77" customWidth="1"/>
    <col min="13569" max="13569" width="18.42578125" style="77" customWidth="1"/>
    <col min="13570" max="13570" width="16.42578125" style="77" customWidth="1"/>
    <col min="13571" max="13571" width="12.42578125" style="77" customWidth="1"/>
    <col min="13572" max="13572" width="9.5703125" style="77" customWidth="1"/>
    <col min="13573" max="13574" width="16.42578125" style="77" customWidth="1"/>
    <col min="13575" max="13575" width="15.42578125" style="77" customWidth="1"/>
    <col min="13576" max="13576" width="20.42578125" style="77" customWidth="1"/>
    <col min="13577" max="13577" width="11.42578125" style="77" bestFit="1" customWidth="1"/>
    <col min="13578" max="13578" width="8.5703125" style="77"/>
    <col min="13579" max="13579" width="10" style="77" bestFit="1" customWidth="1"/>
    <col min="13580" max="13822" width="8.5703125" style="77"/>
    <col min="13823" max="13823" width="8.5703125" style="77" customWidth="1"/>
    <col min="13824" max="13824" width="46.42578125" style="77" customWidth="1"/>
    <col min="13825" max="13825" width="18.42578125" style="77" customWidth="1"/>
    <col min="13826" max="13826" width="16.42578125" style="77" customWidth="1"/>
    <col min="13827" max="13827" width="12.42578125" style="77" customWidth="1"/>
    <col min="13828" max="13828" width="9.5703125" style="77" customWidth="1"/>
    <col min="13829" max="13830" width="16.42578125" style="77" customWidth="1"/>
    <col min="13831" max="13831" width="15.42578125" style="77" customWidth="1"/>
    <col min="13832" max="13832" width="20.42578125" style="77" customWidth="1"/>
    <col min="13833" max="13833" width="11.42578125" style="77" bestFit="1" customWidth="1"/>
    <col min="13834" max="13834" width="8.5703125" style="77"/>
    <col min="13835" max="13835" width="10" style="77" bestFit="1" customWidth="1"/>
    <col min="13836" max="14078" width="8.5703125" style="77"/>
    <col min="14079" max="14079" width="8.5703125" style="77" customWidth="1"/>
    <col min="14080" max="14080" width="46.42578125" style="77" customWidth="1"/>
    <col min="14081" max="14081" width="18.42578125" style="77" customWidth="1"/>
    <col min="14082" max="14082" width="16.42578125" style="77" customWidth="1"/>
    <col min="14083" max="14083" width="12.42578125" style="77" customWidth="1"/>
    <col min="14084" max="14084" width="9.5703125" style="77" customWidth="1"/>
    <col min="14085" max="14086" width="16.42578125" style="77" customWidth="1"/>
    <col min="14087" max="14087" width="15.42578125" style="77" customWidth="1"/>
    <col min="14088" max="14088" width="20.42578125" style="77" customWidth="1"/>
    <col min="14089" max="14089" width="11.42578125" style="77" bestFit="1" customWidth="1"/>
    <col min="14090" max="14090" width="8.5703125" style="77"/>
    <col min="14091" max="14091" width="10" style="77" bestFit="1" customWidth="1"/>
    <col min="14092" max="14334" width="8.5703125" style="77"/>
    <col min="14335" max="14335" width="8.5703125" style="77" customWidth="1"/>
    <col min="14336" max="14336" width="46.42578125" style="77" customWidth="1"/>
    <col min="14337" max="14337" width="18.42578125" style="77" customWidth="1"/>
    <col min="14338" max="14338" width="16.42578125" style="77" customWidth="1"/>
    <col min="14339" max="14339" width="12.42578125" style="77" customWidth="1"/>
    <col min="14340" max="14340" width="9.5703125" style="77" customWidth="1"/>
    <col min="14341" max="14342" width="16.42578125" style="77" customWidth="1"/>
    <col min="14343" max="14343" width="15.42578125" style="77" customWidth="1"/>
    <col min="14344" max="14344" width="20.42578125" style="77" customWidth="1"/>
    <col min="14345" max="14345" width="11.42578125" style="77" bestFit="1" customWidth="1"/>
    <col min="14346" max="14346" width="8.5703125" style="77"/>
    <col min="14347" max="14347" width="10" style="77" bestFit="1" customWidth="1"/>
    <col min="14348" max="14590" width="8.5703125" style="77"/>
    <col min="14591" max="14591" width="8.5703125" style="77" customWidth="1"/>
    <col min="14592" max="14592" width="46.42578125" style="77" customWidth="1"/>
    <col min="14593" max="14593" width="18.42578125" style="77" customWidth="1"/>
    <col min="14594" max="14594" width="16.42578125" style="77" customWidth="1"/>
    <col min="14595" max="14595" width="12.42578125" style="77" customWidth="1"/>
    <col min="14596" max="14596" width="9.5703125" style="77" customWidth="1"/>
    <col min="14597" max="14598" width="16.42578125" style="77" customWidth="1"/>
    <col min="14599" max="14599" width="15.42578125" style="77" customWidth="1"/>
    <col min="14600" max="14600" width="20.42578125" style="77" customWidth="1"/>
    <col min="14601" max="14601" width="11.42578125" style="77" bestFit="1" customWidth="1"/>
    <col min="14602" max="14602" width="8.5703125" style="77"/>
    <col min="14603" max="14603" width="10" style="77" bestFit="1" customWidth="1"/>
    <col min="14604" max="14846" width="8.5703125" style="77"/>
    <col min="14847" max="14847" width="8.5703125" style="77" customWidth="1"/>
    <col min="14848" max="14848" width="46.42578125" style="77" customWidth="1"/>
    <col min="14849" max="14849" width="18.42578125" style="77" customWidth="1"/>
    <col min="14850" max="14850" width="16.42578125" style="77" customWidth="1"/>
    <col min="14851" max="14851" width="12.42578125" style="77" customWidth="1"/>
    <col min="14852" max="14852" width="9.5703125" style="77" customWidth="1"/>
    <col min="14853" max="14854" width="16.42578125" style="77" customWidth="1"/>
    <col min="14855" max="14855" width="15.42578125" style="77" customWidth="1"/>
    <col min="14856" max="14856" width="20.42578125" style="77" customWidth="1"/>
    <col min="14857" max="14857" width="11.42578125" style="77" bestFit="1" customWidth="1"/>
    <col min="14858" max="14858" width="8.5703125" style="77"/>
    <col min="14859" max="14859" width="10" style="77" bestFit="1" customWidth="1"/>
    <col min="14860" max="15102" width="8.5703125" style="77"/>
    <col min="15103" max="15103" width="8.5703125" style="77" customWidth="1"/>
    <col min="15104" max="15104" width="46.42578125" style="77" customWidth="1"/>
    <col min="15105" max="15105" width="18.42578125" style="77" customWidth="1"/>
    <col min="15106" max="15106" width="16.42578125" style="77" customWidth="1"/>
    <col min="15107" max="15107" width="12.42578125" style="77" customWidth="1"/>
    <col min="15108" max="15108" width="9.5703125" style="77" customWidth="1"/>
    <col min="15109" max="15110" width="16.42578125" style="77" customWidth="1"/>
    <col min="15111" max="15111" width="15.42578125" style="77" customWidth="1"/>
    <col min="15112" max="15112" width="20.42578125" style="77" customWidth="1"/>
    <col min="15113" max="15113" width="11.42578125" style="77" bestFit="1" customWidth="1"/>
    <col min="15114" max="15114" width="8.5703125" style="77"/>
    <col min="15115" max="15115" width="10" style="77" bestFit="1" customWidth="1"/>
    <col min="15116" max="15358" width="8.5703125" style="77"/>
    <col min="15359" max="15359" width="8.5703125" style="77" customWidth="1"/>
    <col min="15360" max="15360" width="46.42578125" style="77" customWidth="1"/>
    <col min="15361" max="15361" width="18.42578125" style="77" customWidth="1"/>
    <col min="15362" max="15362" width="16.42578125" style="77" customWidth="1"/>
    <col min="15363" max="15363" width="12.42578125" style="77" customWidth="1"/>
    <col min="15364" max="15364" width="9.5703125" style="77" customWidth="1"/>
    <col min="15365" max="15366" width="16.42578125" style="77" customWidth="1"/>
    <col min="15367" max="15367" width="15.42578125" style="77" customWidth="1"/>
    <col min="15368" max="15368" width="20.42578125" style="77" customWidth="1"/>
    <col min="15369" max="15369" width="11.42578125" style="77" bestFit="1" customWidth="1"/>
    <col min="15370" max="15370" width="8.5703125" style="77"/>
    <col min="15371" max="15371" width="10" style="77" bestFit="1" customWidth="1"/>
    <col min="15372" max="15614" width="8.5703125" style="77"/>
    <col min="15615" max="15615" width="8.5703125" style="77" customWidth="1"/>
    <col min="15616" max="15616" width="46.42578125" style="77" customWidth="1"/>
    <col min="15617" max="15617" width="18.42578125" style="77" customWidth="1"/>
    <col min="15618" max="15618" width="16.42578125" style="77" customWidth="1"/>
    <col min="15619" max="15619" width="12.42578125" style="77" customWidth="1"/>
    <col min="15620" max="15620" width="9.5703125" style="77" customWidth="1"/>
    <col min="15621" max="15622" width="16.42578125" style="77" customWidth="1"/>
    <col min="15623" max="15623" width="15.42578125" style="77" customWidth="1"/>
    <col min="15624" max="15624" width="20.42578125" style="77" customWidth="1"/>
    <col min="15625" max="15625" width="11.42578125" style="77" bestFit="1" customWidth="1"/>
    <col min="15626" max="15626" width="8.5703125" style="77"/>
    <col min="15627" max="15627" width="10" style="77" bestFit="1" customWidth="1"/>
    <col min="15628" max="15870" width="8.5703125" style="77"/>
    <col min="15871" max="15871" width="8.5703125" style="77" customWidth="1"/>
    <col min="15872" max="15872" width="46.42578125" style="77" customWidth="1"/>
    <col min="15873" max="15873" width="18.42578125" style="77" customWidth="1"/>
    <col min="15874" max="15874" width="16.42578125" style="77" customWidth="1"/>
    <col min="15875" max="15875" width="12.42578125" style="77" customWidth="1"/>
    <col min="15876" max="15876" width="9.5703125" style="77" customWidth="1"/>
    <col min="15877" max="15878" width="16.42578125" style="77" customWidth="1"/>
    <col min="15879" max="15879" width="15.42578125" style="77" customWidth="1"/>
    <col min="15880" max="15880" width="20.42578125" style="77" customWidth="1"/>
    <col min="15881" max="15881" width="11.42578125" style="77" bestFit="1" customWidth="1"/>
    <col min="15882" max="15882" width="8.5703125" style="77"/>
    <col min="15883" max="15883" width="10" style="77" bestFit="1" customWidth="1"/>
    <col min="15884" max="16126" width="8.5703125" style="77"/>
    <col min="16127" max="16127" width="8.5703125" style="77" customWidth="1"/>
    <col min="16128" max="16128" width="46.42578125" style="77" customWidth="1"/>
    <col min="16129" max="16129" width="18.42578125" style="77" customWidth="1"/>
    <col min="16130" max="16130" width="16.42578125" style="77" customWidth="1"/>
    <col min="16131" max="16131" width="12.42578125" style="77" customWidth="1"/>
    <col min="16132" max="16132" width="9.5703125" style="77" customWidth="1"/>
    <col min="16133" max="16134" width="16.42578125" style="77" customWidth="1"/>
    <col min="16135" max="16135" width="15.42578125" style="77" customWidth="1"/>
    <col min="16136" max="16136" width="20.42578125" style="77" customWidth="1"/>
    <col min="16137" max="16137" width="11.42578125" style="77" bestFit="1" customWidth="1"/>
    <col min="16138" max="16138" width="8.5703125" style="77"/>
    <col min="16139" max="16139" width="10" style="77" bestFit="1" customWidth="1"/>
    <col min="16140" max="16384" width="8.5703125" style="77"/>
  </cols>
  <sheetData>
    <row r="1" spans="1:11" ht="15" customHeight="1" x14ac:dyDescent="0.25">
      <c r="A1" s="525" t="s">
        <v>99</v>
      </c>
      <c r="B1" s="525"/>
      <c r="C1" s="525"/>
      <c r="D1" s="525"/>
      <c r="E1" s="525"/>
      <c r="F1" s="525"/>
      <c r="G1" s="525"/>
      <c r="H1" s="525"/>
    </row>
    <row r="2" spans="1:11" ht="15" customHeight="1" x14ac:dyDescent="0.25">
      <c r="A2" s="526" t="s">
        <v>95</v>
      </c>
      <c r="B2" s="526"/>
      <c r="C2" s="526"/>
      <c r="D2" s="526"/>
      <c r="E2" s="526"/>
      <c r="F2" s="526"/>
      <c r="G2" s="526"/>
      <c r="H2" s="526"/>
    </row>
    <row r="3" spans="1:11" ht="33" customHeight="1" x14ac:dyDescent="0.25">
      <c r="A3" s="525" t="e">
        <f>#REF!</f>
        <v>#REF!</v>
      </c>
      <c r="B3" s="525"/>
      <c r="C3" s="525"/>
      <c r="D3" s="525"/>
      <c r="E3" s="525"/>
      <c r="F3" s="525"/>
      <c r="G3" s="525"/>
      <c r="H3" s="525"/>
    </row>
    <row r="4" spans="1:11" x14ac:dyDescent="0.25">
      <c r="A4" s="525" t="e">
        <f>#REF!</f>
        <v>#REF!</v>
      </c>
      <c r="B4" s="525"/>
      <c r="C4" s="525"/>
      <c r="D4" s="525"/>
      <c r="E4" s="525"/>
      <c r="F4" s="525"/>
      <c r="G4" s="525"/>
      <c r="H4" s="525"/>
    </row>
    <row r="5" spans="1:11" x14ac:dyDescent="0.25">
      <c r="A5" s="78"/>
      <c r="D5" s="78"/>
      <c r="E5" s="81"/>
      <c r="F5" s="79"/>
      <c r="G5" s="98"/>
      <c r="H5" s="108"/>
    </row>
    <row r="6" spans="1:11" ht="62.1" customHeight="1" x14ac:dyDescent="0.25">
      <c r="A6" s="112" t="s">
        <v>78</v>
      </c>
      <c r="B6" s="112" t="s">
        <v>79</v>
      </c>
      <c r="C6" s="112" t="s">
        <v>80</v>
      </c>
      <c r="D6" s="112" t="s">
        <v>81</v>
      </c>
      <c r="E6" s="112" t="s">
        <v>82</v>
      </c>
      <c r="F6" s="112" t="s">
        <v>83</v>
      </c>
      <c r="G6" s="113" t="s">
        <v>84</v>
      </c>
      <c r="H6" s="114" t="s">
        <v>85</v>
      </c>
    </row>
    <row r="7" spans="1:11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6">
        <v>8</v>
      </c>
      <c r="I7" s="91" t="s">
        <v>98</v>
      </c>
    </row>
    <row r="8" spans="1:11" x14ac:dyDescent="0.25">
      <c r="A8" s="527" t="e">
        <f ca="1">_xlfn.CONCAT(#REF!,". ",#REF!)</f>
        <v>#NAME?</v>
      </c>
      <c r="B8" s="527"/>
      <c r="C8" s="527"/>
      <c r="D8" s="527"/>
      <c r="E8" s="527"/>
      <c r="F8" s="527"/>
      <c r="G8" s="527"/>
      <c r="H8" s="527"/>
      <c r="I8" s="91"/>
    </row>
    <row r="9" spans="1:11" customFormat="1" ht="12.75" x14ac:dyDescent="0.2">
      <c r="A9" s="76"/>
      <c r="B9" s="141"/>
      <c r="C9" s="142"/>
      <c r="D9" s="142"/>
      <c r="E9" s="143"/>
      <c r="F9" s="144"/>
      <c r="G9" s="145"/>
      <c r="H9" s="145"/>
      <c r="I9" s="146"/>
      <c r="J9" s="140"/>
      <c r="K9" s="140"/>
    </row>
    <row r="10" spans="1:11" customFormat="1" ht="12.75" x14ac:dyDescent="0.2">
      <c r="A10" s="76"/>
      <c r="B10" s="141"/>
      <c r="C10" s="142"/>
      <c r="D10" s="142"/>
      <c r="E10" s="143"/>
      <c r="F10" s="144"/>
      <c r="G10" s="145"/>
      <c r="H10" s="145"/>
      <c r="I10" s="146"/>
      <c r="J10" s="140"/>
      <c r="K10" s="140"/>
    </row>
    <row r="11" spans="1:11" customFormat="1" ht="12.75" x14ac:dyDescent="0.2">
      <c r="A11" s="76"/>
      <c r="B11" s="141"/>
      <c r="C11" s="142"/>
      <c r="D11" s="142"/>
      <c r="E11" s="143"/>
      <c r="F11" s="144"/>
      <c r="G11" s="145"/>
      <c r="H11" s="145"/>
      <c r="I11" s="146"/>
      <c r="J11" s="140"/>
      <c r="K11" s="140"/>
    </row>
    <row r="12" spans="1:11" customFormat="1" ht="12.75" x14ac:dyDescent="0.2">
      <c r="A12" s="76"/>
      <c r="B12" s="141"/>
      <c r="C12" s="142"/>
      <c r="D12" s="142"/>
      <c r="E12" s="143"/>
      <c r="F12" s="144"/>
      <c r="G12" s="145"/>
      <c r="H12" s="145"/>
      <c r="I12" s="146"/>
      <c r="J12" s="140"/>
      <c r="K12" s="140"/>
    </row>
    <row r="13" spans="1:11" customFormat="1" ht="12.75" x14ac:dyDescent="0.2">
      <c r="A13" s="76"/>
      <c r="B13" s="141"/>
      <c r="C13" s="142"/>
      <c r="D13" s="142"/>
      <c r="E13" s="143"/>
      <c r="F13" s="144"/>
      <c r="G13" s="145"/>
      <c r="H13" s="145"/>
      <c r="I13" s="146"/>
      <c r="J13" s="140"/>
      <c r="K13" s="140"/>
    </row>
    <row r="14" spans="1:11" customFormat="1" ht="12.75" x14ac:dyDescent="0.2">
      <c r="A14" s="76"/>
      <c r="B14" s="141"/>
      <c r="C14" s="142"/>
      <c r="D14" s="142"/>
      <c r="E14" s="143"/>
      <c r="F14" s="144"/>
      <c r="G14" s="145"/>
      <c r="H14" s="145"/>
      <c r="I14" s="146"/>
      <c r="J14" s="140"/>
      <c r="K14" s="140"/>
    </row>
    <row r="15" spans="1:11" customFormat="1" ht="12.75" x14ac:dyDescent="0.2">
      <c r="A15" s="76"/>
      <c r="B15" s="141"/>
      <c r="C15" s="142"/>
      <c r="D15" s="142"/>
      <c r="E15" s="143"/>
      <c r="F15" s="144"/>
      <c r="G15" s="145"/>
      <c r="H15" s="145"/>
      <c r="I15" s="146"/>
      <c r="J15" s="140"/>
      <c r="K15" s="140"/>
    </row>
    <row r="16" spans="1:11" customFormat="1" ht="12.75" x14ac:dyDescent="0.2">
      <c r="A16" s="76"/>
      <c r="B16" s="141"/>
      <c r="C16" s="142"/>
      <c r="D16" s="142"/>
      <c r="E16" s="143"/>
      <c r="F16" s="144"/>
      <c r="G16" s="145"/>
      <c r="H16" s="145"/>
      <c r="I16" s="146"/>
      <c r="J16" s="140"/>
      <c r="K16" s="140"/>
    </row>
    <row r="17" spans="1:11" customFormat="1" ht="12.75" x14ac:dyDescent="0.2">
      <c r="A17" s="76"/>
      <c r="B17" s="141"/>
      <c r="C17" s="142"/>
      <c r="D17" s="142"/>
      <c r="E17" s="143"/>
      <c r="F17" s="144"/>
      <c r="G17" s="145"/>
      <c r="H17" s="145"/>
      <c r="I17" s="146"/>
      <c r="J17" s="140"/>
      <c r="K17" s="140"/>
    </row>
    <row r="18" spans="1:11" customFormat="1" ht="12.75" x14ac:dyDescent="0.2">
      <c r="A18" s="76"/>
      <c r="B18" s="141"/>
      <c r="C18" s="142"/>
      <c r="D18" s="142"/>
      <c r="E18" s="143"/>
      <c r="F18" s="144"/>
      <c r="G18" s="145"/>
      <c r="H18" s="145"/>
      <c r="I18" s="146"/>
      <c r="J18" s="140"/>
      <c r="K18" s="140"/>
    </row>
    <row r="19" spans="1:11" customFormat="1" ht="12.75" x14ac:dyDescent="0.2">
      <c r="A19" s="76"/>
      <c r="B19" s="141"/>
      <c r="C19" s="142"/>
      <c r="D19" s="142"/>
      <c r="E19" s="143"/>
      <c r="F19" s="144"/>
      <c r="G19" s="145"/>
      <c r="H19" s="145"/>
      <c r="I19" s="146"/>
      <c r="J19" s="140"/>
      <c r="K19" s="140"/>
    </row>
    <row r="20" spans="1:11" customFormat="1" ht="12.75" x14ac:dyDescent="0.2">
      <c r="A20" s="76"/>
      <c r="B20" s="141"/>
      <c r="C20" s="142"/>
      <c r="D20" s="142"/>
      <c r="E20" s="143"/>
      <c r="F20" s="144"/>
      <c r="G20" s="145"/>
      <c r="H20" s="145"/>
      <c r="I20" s="146"/>
      <c r="J20" s="140"/>
      <c r="K20" s="140"/>
    </row>
    <row r="21" spans="1:11" customFormat="1" ht="12.75" x14ac:dyDescent="0.2">
      <c r="A21" s="76"/>
      <c r="B21" s="141"/>
      <c r="C21" s="142"/>
      <c r="D21" s="142"/>
      <c r="E21" s="143"/>
      <c r="F21" s="144"/>
      <c r="G21" s="145"/>
      <c r="H21" s="145"/>
      <c r="I21" s="146"/>
      <c r="J21" s="140"/>
      <c r="K21" s="140"/>
    </row>
    <row r="22" spans="1:11" customFormat="1" ht="12.75" x14ac:dyDescent="0.2">
      <c r="A22" s="76"/>
      <c r="B22" s="141"/>
      <c r="C22" s="142"/>
      <c r="D22" s="142"/>
      <c r="E22" s="143"/>
      <c r="F22" s="144"/>
      <c r="G22" s="145"/>
      <c r="H22" s="145"/>
      <c r="I22" s="146"/>
      <c r="J22" s="140"/>
      <c r="K22" s="140"/>
    </row>
    <row r="23" spans="1:11" customFormat="1" ht="12.75" x14ac:dyDescent="0.2">
      <c r="A23" s="76"/>
      <c r="B23" s="141"/>
      <c r="C23" s="142"/>
      <c r="D23" s="142"/>
      <c r="E23" s="143"/>
      <c r="F23" s="144"/>
      <c r="G23" s="145"/>
      <c r="H23" s="145"/>
      <c r="I23" s="146"/>
      <c r="J23" s="140"/>
      <c r="K23" s="140"/>
    </row>
    <row r="24" spans="1:11" customFormat="1" ht="12.75" x14ac:dyDescent="0.2">
      <c r="A24" s="76"/>
      <c r="B24" s="141"/>
      <c r="C24" s="142"/>
      <c r="D24" s="142"/>
      <c r="E24" s="143"/>
      <c r="F24" s="144"/>
      <c r="G24" s="145"/>
      <c r="H24" s="145"/>
      <c r="I24" s="146"/>
      <c r="J24" s="140"/>
      <c r="K24" s="140"/>
    </row>
    <row r="25" spans="1:11" x14ac:dyDescent="0.25">
      <c r="A25" s="528" t="s">
        <v>86</v>
      </c>
      <c r="B25" s="528"/>
      <c r="C25" s="528"/>
      <c r="D25" s="528"/>
      <c r="E25" s="528"/>
      <c r="F25" s="528"/>
      <c r="G25" s="528"/>
      <c r="H25" s="117">
        <f>SUM(H9:H24)</f>
        <v>0</v>
      </c>
      <c r="I25" s="91" t="s">
        <v>98</v>
      </c>
      <c r="J25" s="80" t="e">
        <f>#REF!/1.012/1.03</f>
        <v>#REF!</v>
      </c>
      <c r="K25" s="80"/>
    </row>
    <row r="26" spans="1:11" x14ac:dyDescent="0.25">
      <c r="A26" s="528" t="s">
        <v>97</v>
      </c>
      <c r="B26" s="528"/>
      <c r="C26" s="528"/>
      <c r="D26" s="528"/>
      <c r="E26" s="528"/>
      <c r="F26" s="528"/>
      <c r="G26" s="528"/>
      <c r="H26" s="117">
        <f>H25*0.2</f>
        <v>0</v>
      </c>
      <c r="I26" s="80"/>
    </row>
    <row r="27" spans="1:11" x14ac:dyDescent="0.25">
      <c r="A27" s="528" t="s">
        <v>87</v>
      </c>
      <c r="B27" s="528"/>
      <c r="C27" s="528"/>
      <c r="D27" s="528"/>
      <c r="E27" s="528"/>
      <c r="F27" s="528"/>
      <c r="G27" s="528"/>
      <c r="H27" s="117">
        <f>H25+H26</f>
        <v>0</v>
      </c>
      <c r="I27" s="80"/>
      <c r="J27" s="105"/>
    </row>
    <row r="28" spans="1:11" ht="15" customHeight="1" x14ac:dyDescent="0.25">
      <c r="A28" s="81"/>
      <c r="D28" s="81"/>
      <c r="E28" s="81"/>
      <c r="F28" s="81"/>
      <c r="G28" s="98"/>
      <c r="H28" s="109"/>
      <c r="I28" s="80"/>
    </row>
    <row r="29" spans="1:11" s="83" customFormat="1" ht="15" customHeight="1" x14ac:dyDescent="0.25">
      <c r="A29" s="82"/>
      <c r="B29" s="92" t="s">
        <v>88</v>
      </c>
      <c r="C29" s="102"/>
      <c r="D29" s="82"/>
      <c r="E29" s="95"/>
      <c r="F29" s="82"/>
      <c r="G29" s="99"/>
      <c r="H29" s="110"/>
    </row>
    <row r="30" spans="1:11" s="83" customFormat="1" ht="29.85" customHeight="1" x14ac:dyDescent="0.25">
      <c r="A30" s="82"/>
      <c r="B30" s="92" t="e">
        <f>CONCATENATE("Цены действительны на ",#REF!," ",#REF!,"")</f>
        <v>#REF!</v>
      </c>
      <c r="C30" s="102"/>
      <c r="D30" s="82"/>
      <c r="E30" s="95"/>
      <c r="F30" s="82"/>
      <c r="G30" s="99"/>
      <c r="H30" s="110"/>
    </row>
    <row r="31" spans="1:11" s="83" customFormat="1" ht="15" customHeight="1" x14ac:dyDescent="0.25">
      <c r="A31" s="82"/>
      <c r="B31" s="92"/>
      <c r="C31" s="102"/>
      <c r="D31" s="82"/>
      <c r="E31" s="95"/>
      <c r="F31" s="82"/>
      <c r="G31" s="99"/>
      <c r="H31" s="110"/>
    </row>
    <row r="32" spans="1:11" s="83" customFormat="1" ht="33" customHeight="1" x14ac:dyDescent="0.25">
      <c r="A32" s="82"/>
      <c r="B32" s="92" t="e">
        <f>CONCATENATE(#REF!," ",#REF!)</f>
        <v>#REF!</v>
      </c>
      <c r="C32" s="102"/>
      <c r="D32" s="529" t="e">
        <f>#REF!</f>
        <v>#REF!</v>
      </c>
      <c r="E32" s="529"/>
      <c r="F32" s="529"/>
      <c r="G32" s="529"/>
      <c r="H32" s="529"/>
    </row>
    <row r="33" spans="1:9" s="83" customFormat="1" ht="15" customHeight="1" x14ac:dyDescent="0.25">
      <c r="A33" s="82"/>
      <c r="B33" s="92" t="e">
        <f>#REF!</f>
        <v>#REF!</v>
      </c>
      <c r="C33" s="102"/>
      <c r="D33" s="82" t="e">
        <f>#REF!</f>
        <v>#REF!</v>
      </c>
      <c r="E33" s="82"/>
      <c r="F33" s="82"/>
      <c r="G33" s="99"/>
      <c r="H33" s="110"/>
    </row>
    <row r="34" spans="1:9" s="83" customFormat="1" ht="15" customHeight="1" x14ac:dyDescent="0.25">
      <c r="A34" s="82"/>
      <c r="B34" s="93"/>
      <c r="C34" s="102"/>
      <c r="D34" s="84"/>
      <c r="E34" s="96"/>
      <c r="F34" s="84"/>
      <c r="G34" s="106"/>
      <c r="H34" s="110"/>
    </row>
    <row r="35" spans="1:9" s="83" customFormat="1" ht="15" customHeight="1" x14ac:dyDescent="0.25">
      <c r="A35" s="82"/>
      <c r="B35" s="94" t="s">
        <v>91</v>
      </c>
      <c r="C35" s="102" t="e">
        <f>CONCATENATE(#REF!," г.")</f>
        <v>#REF!</v>
      </c>
      <c r="D35" s="85" t="s">
        <v>91</v>
      </c>
      <c r="E35" s="97"/>
      <c r="F35" s="85"/>
      <c r="G35" s="107"/>
      <c r="H35" s="110" t="e">
        <f>CONCATENATE(#REF!," г.")</f>
        <v>#REF!</v>
      </c>
    </row>
    <row r="36" spans="1:9" ht="15" customHeight="1" x14ac:dyDescent="0.25">
      <c r="A36" s="81"/>
      <c r="D36" s="81"/>
      <c r="E36" s="81"/>
      <c r="F36" s="81"/>
      <c r="G36" s="98"/>
      <c r="H36" s="109"/>
      <c r="I36" s="80"/>
    </row>
    <row r="37" spans="1:9" ht="15" customHeight="1" x14ac:dyDescent="0.25">
      <c r="A37" s="81"/>
      <c r="D37" s="81"/>
      <c r="E37" s="81"/>
      <c r="F37" s="81"/>
      <c r="G37" s="98"/>
      <c r="H37" s="109"/>
    </row>
    <row r="38" spans="1:9" ht="15" customHeight="1" x14ac:dyDescent="0.25">
      <c r="A38" s="81"/>
      <c r="D38" s="81"/>
      <c r="E38" s="81"/>
      <c r="F38" s="81"/>
      <c r="G38" s="98"/>
      <c r="H38" s="109"/>
    </row>
    <row r="39" spans="1:9" x14ac:dyDescent="0.25">
      <c r="A39" s="81"/>
      <c r="D39" s="81"/>
      <c r="E39" s="81"/>
      <c r="F39" s="81"/>
      <c r="G39" s="98"/>
      <c r="H39" s="109"/>
    </row>
    <row r="40" spans="1:9" x14ac:dyDescent="0.25">
      <c r="A40" s="81"/>
      <c r="D40" s="81"/>
      <c r="E40" s="81"/>
      <c r="F40" s="81"/>
      <c r="G40" s="98"/>
      <c r="H40" s="109"/>
    </row>
    <row r="41" spans="1:9" x14ac:dyDescent="0.25">
      <c r="A41" s="81"/>
      <c r="D41" s="81"/>
      <c r="E41" s="81"/>
      <c r="F41" s="81"/>
      <c r="G41" s="98"/>
      <c r="H41" s="109"/>
    </row>
  </sheetData>
  <mergeCells count="9">
    <mergeCell ref="A26:G26"/>
    <mergeCell ref="A27:G27"/>
    <mergeCell ref="D32:H32"/>
    <mergeCell ref="A1:H1"/>
    <mergeCell ref="A2:H2"/>
    <mergeCell ref="A3:H3"/>
    <mergeCell ref="A4:H4"/>
    <mergeCell ref="A8:H8"/>
    <mergeCell ref="A25:G2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46</vt:i4>
      </vt:variant>
    </vt:vector>
  </HeadingPairs>
  <TitlesOfParts>
    <vt:vector size="68" baseType="lpstr">
      <vt:lpstr>ПЗ</vt:lpstr>
      <vt:lpstr>ССРСС 2025</vt:lpstr>
      <vt:lpstr>02-01-07</vt:lpstr>
      <vt:lpstr>02-01-08</vt:lpstr>
      <vt:lpstr>02-01-09</vt:lpstr>
      <vt:lpstr>02-01-10</vt:lpstr>
      <vt:lpstr>ЛС-02-01</vt:lpstr>
      <vt:lpstr>АТХ СО</vt:lpstr>
      <vt:lpstr>ОВК СО</vt:lpstr>
      <vt:lpstr>ОВК СМ</vt:lpstr>
      <vt:lpstr>РЗА СО</vt:lpstr>
      <vt:lpstr>РЗА СМ</vt:lpstr>
      <vt:lpstr>02-07 ТЦ</vt:lpstr>
      <vt:lpstr>02-07 БЦ </vt:lpstr>
      <vt:lpstr>КХ СО</vt:lpstr>
      <vt:lpstr>КХ СМ</vt:lpstr>
      <vt:lpstr>07-01 ТЦ</vt:lpstr>
      <vt:lpstr>07-01 БЦ</vt:lpstr>
      <vt:lpstr>09-05 ТЦ</vt:lpstr>
      <vt:lpstr>09-05 БЦ</vt:lpstr>
      <vt:lpstr>09-07 ТЦ</vt:lpstr>
      <vt:lpstr>09-07 БЦ</vt:lpstr>
      <vt:lpstr>'02-01-07'!Print_Area</vt:lpstr>
      <vt:lpstr>'02-01-08'!Print_Area</vt:lpstr>
      <vt:lpstr>'02-01-09'!Print_Area</vt:lpstr>
      <vt:lpstr>'02-01-10'!Print_Area</vt:lpstr>
      <vt:lpstr>'02-01-07'!Print_Titles</vt:lpstr>
      <vt:lpstr>'02-01-08'!Print_Titles</vt:lpstr>
      <vt:lpstr>'02-01-09'!Print_Titles</vt:lpstr>
      <vt:lpstr>'02-01-10'!Print_Titles</vt:lpstr>
      <vt:lpstr>'02-07 БЦ '!Заголовки_для_печати</vt:lpstr>
      <vt:lpstr>'02-07 ТЦ'!Заголовки_для_печати</vt:lpstr>
      <vt:lpstr>'07-01 БЦ'!Заголовки_для_печати</vt:lpstr>
      <vt:lpstr>'07-01 ТЦ'!Заголовки_для_печати</vt:lpstr>
      <vt:lpstr>'09-05 БЦ'!Заголовки_для_печати</vt:lpstr>
      <vt:lpstr>'09-05 ТЦ'!Заголовки_для_печати</vt:lpstr>
      <vt:lpstr>'09-07 БЦ'!Заголовки_для_печати</vt:lpstr>
      <vt:lpstr>'09-07 ТЦ'!Заголовки_для_печати</vt:lpstr>
      <vt:lpstr>'АТХ СО'!Заголовки_для_печати</vt:lpstr>
      <vt:lpstr>'КХ СМ'!Заголовки_для_печати</vt:lpstr>
      <vt:lpstr>'КХ СО'!Заголовки_для_печати</vt:lpstr>
      <vt:lpstr>'ЛС-02-01'!Заголовки_для_печати</vt:lpstr>
      <vt:lpstr>'ОВК СМ'!Заголовки_для_печати</vt:lpstr>
      <vt:lpstr>'ОВК СО'!Заголовки_для_печати</vt:lpstr>
      <vt:lpstr>'РЗА СМ'!Заголовки_для_печати</vt:lpstr>
      <vt:lpstr>'РЗА СО'!Заголовки_для_печати</vt:lpstr>
      <vt:lpstr>'ССРСС 2025'!Заголовки_для_печати</vt:lpstr>
      <vt:lpstr>'02-01-07'!Область_печати</vt:lpstr>
      <vt:lpstr>'02-01-08'!Область_печати</vt:lpstr>
      <vt:lpstr>'02-01-09'!Область_печати</vt:lpstr>
      <vt:lpstr>'02-01-10'!Область_печати</vt:lpstr>
      <vt:lpstr>'02-07 БЦ '!Область_печати</vt:lpstr>
      <vt:lpstr>'02-07 ТЦ'!Область_печати</vt:lpstr>
      <vt:lpstr>'07-01 БЦ'!Область_печати</vt:lpstr>
      <vt:lpstr>'07-01 ТЦ'!Область_печати</vt:lpstr>
      <vt:lpstr>'09-05 БЦ'!Область_печати</vt:lpstr>
      <vt:lpstr>'09-05 ТЦ'!Область_печати</vt:lpstr>
      <vt:lpstr>'09-07 БЦ'!Область_печати</vt:lpstr>
      <vt:lpstr>'09-07 ТЦ'!Область_печати</vt:lpstr>
      <vt:lpstr>'АТХ СО'!Область_печати</vt:lpstr>
      <vt:lpstr>'КХ СМ'!Область_печати</vt:lpstr>
      <vt:lpstr>'КХ СО'!Область_печати</vt:lpstr>
      <vt:lpstr>'ОВК СМ'!Область_печати</vt:lpstr>
      <vt:lpstr>'ОВК СО'!Область_печати</vt:lpstr>
      <vt:lpstr>ПЗ!Область_печати</vt:lpstr>
      <vt:lpstr>'РЗА СМ'!Область_печати</vt:lpstr>
      <vt:lpstr>'РЗА СО'!Область_печати</vt:lpstr>
      <vt:lpstr>'ССРСС 2025'!Область_печати</vt:lpstr>
    </vt:vector>
  </TitlesOfParts>
  <Company>SamForum.ws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SamLab.ws</dc:creator>
  <cp:lastModifiedBy>Павел Б. Морозов</cp:lastModifiedBy>
  <cp:lastPrinted>2022-12-05T11:17:05Z</cp:lastPrinted>
  <dcterms:created xsi:type="dcterms:W3CDTF">2009-07-31T04:12:47Z</dcterms:created>
  <dcterms:modified xsi:type="dcterms:W3CDTF">2025-09-09T19:43:57Z</dcterms:modified>
</cp:coreProperties>
</file>